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lincolnshirecc.sharepoint.com/sites/FinancialServices/Schools/Funding/Budget Share Publication/2026-27/Published Documentation/"/>
    </mc:Choice>
  </mc:AlternateContent>
  <xr:revisionPtr revIDLastSave="0" documentId="8_{4D54D032-9F22-4487-A464-DB98734F05E0}" xr6:coauthVersionLast="47" xr6:coauthVersionMax="47" xr10:uidLastSave="{00000000-0000-0000-0000-000000000000}"/>
  <bookViews>
    <workbookView xWindow="-120" yWindow="-120" windowWidth="29040" windowHeight="17520" tabRatio="852" activeTab="1" xr2:uid="{00000000-000D-0000-FFFF-FFFF00000000}"/>
  </bookViews>
  <sheets>
    <sheet name="Please Read First" sheetId="1" r:id="rId1"/>
    <sheet name="ISB Weightings Sheet 2026 27" sheetId="19" r:id="rId2"/>
    <sheet name="Nursery Schools Budget Share" sheetId="3" r:id="rId3"/>
    <sheet name="Early Years " sheetId="13" r:id="rId4"/>
    <sheet name="Deprivation" sheetId="12" r:id="rId5"/>
    <sheet name="Data" sheetId="7" state="hidden" r:id="rId6"/>
  </sheets>
  <externalReferences>
    <externalReference r:id="rId7"/>
    <externalReference r:id="rId8"/>
    <externalReference r:id="rId9"/>
    <externalReference r:id="rId10"/>
    <externalReference r:id="rId11"/>
  </externalReferences>
  <definedNames>
    <definedName name="Adjustments_To_1516_SBS">#REF!</definedName>
    <definedName name="Adjustments_To_PY_SBS">#REF!</definedName>
    <definedName name="agg">[1]Agg!$1:$1048576</definedName>
    <definedName name="All_distance_threshold">#REF!</definedName>
    <definedName name="All_PupilNo_threshold">#REF!</definedName>
    <definedName name="AWPU_KS3_Rate">#REF!</definedName>
    <definedName name="AWPU_KS4_Rate">#REF!</definedName>
    <definedName name="AWPU_Pri_Rate">#REF!</definedName>
    <definedName name="AWPU_Primary_DD_rate">#REF!</definedName>
    <definedName name="AWPU_Sec_DD_rate">#REF!</definedName>
    <definedName name="Baselines_201516">#REF!</definedName>
    <definedName name="Capping_Scaling_YesNo">#REF!</definedName>
    <definedName name="Ceiling">#REF!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mail">[2]Email!$1:$1048576</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YE">'[3]Census Funded Hours'!$1:$1048576</definedName>
    <definedName name="Fringe_Total">#REF!</definedName>
    <definedName name="FSM_Pri_DD_rate">#REF!</definedName>
    <definedName name="FSM_Pri_Option">#REF!</definedName>
    <definedName name="FSM_Pri_Rate">#REF!</definedName>
    <definedName name="FSM_Sec_DD_rate">#REF!</definedName>
    <definedName name="FSM_Sec_Option">#REF!</definedName>
    <definedName name="FSM_Sec_Rate">#REF!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LAC_Pri_DD_rate">#REF!</definedName>
    <definedName name="LAC_Rate">#REF!</definedName>
    <definedName name="LAC_Sec_DD_rate">#REF!</definedName>
    <definedName name="LCHI_Pri">#REF!</definedName>
    <definedName name="LCHI_Pri_DD_rate">#REF!</definedName>
    <definedName name="LCHI_Pri_Option">#REF!</definedName>
    <definedName name="LCHI_Sec">#REF!</definedName>
    <definedName name="LCHI_Sec_DD_rate">#REF!</definedName>
    <definedName name="Lump_sum_Pri_DD_rate">#REF!</definedName>
    <definedName name="Lump_sum_Sec_DD_rate">#REF!</definedName>
    <definedName name="Lump_Sum_total">#REF!</definedName>
    <definedName name="MFG_Total">#REF!</definedName>
    <definedName name="Mid_distance_threshold">#REF!</definedName>
    <definedName name="Mid_PupilNo_threshold">#REF!</definedName>
    <definedName name="Mobility_Pri">#REF!</definedName>
    <definedName name="Mobility_Pri_DD_Rate">#REF!</definedName>
    <definedName name="Mobility_Sec">#REF!</definedName>
    <definedName name="Mobility_Sec_DD_Rate">#REF!</definedName>
    <definedName name="Name">#REF!</definedName>
    <definedName name="New_School_opening_prior_to_1_April_2016">#REF!</definedName>
    <definedName name="New_School_opening_prior_to_1_April_2017">#REF!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xCir1_Pri">#REF!</definedName>
    <definedName name="Notional_SEN_ExCir1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obility_Pri">#REF!</definedName>
    <definedName name="Notional_SEN_Mobility_Sec">#REF!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PFI_Total">#REF!</definedName>
    <definedName name="Pri_distance_threshold">#REF!</definedName>
    <definedName name="Pri_PupilNo_threshold">#REF!</definedName>
    <definedName name="Primary_Lump_sum">#REF!</definedName>
    <definedName name="_xlnm.Print_Area" localSheetId="0">'Please Read First'!$A$1:$J$27</definedName>
    <definedName name="Rates_Total">#REF!</definedName>
    <definedName name="Reasons_list">#REF!</definedName>
    <definedName name="Reception_Uplift_YesNo">#REF!</definedName>
    <definedName name="Remit">'[3]Interim Finance'!$1:$1048576</definedName>
    <definedName name="Scaling_Factor">#REF!</definedName>
    <definedName name="sch">'[4]Schools Data'!$1:$1048576</definedName>
    <definedName name="school">'[1]Schools Data'!$1:$1048576</definedName>
    <definedName name="School_list">#REF!</definedName>
    <definedName name="Sec_distance_threshold">#REF!</definedName>
    <definedName name="Sec_PupilNo_threshold">#REF!</definedName>
    <definedName name="Secondary_Lump_Sum">#REF!</definedName>
    <definedName name="Set">'[3]Setting Directory'!$1:$1048576</definedName>
    <definedName name="Sixth_Form_Total">#REF!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lit_Sites_Total">#REF!</definedName>
    <definedName name="Tapered_all_lump_sum">#REF!</definedName>
    <definedName name="Tapered_mid_lump_sum">#REF!</definedName>
    <definedName name="Tapered_primary_lump_sum">#REF!</definedName>
    <definedName name="Tapered_secondary_lump_sum">#REF!</definedName>
    <definedName name="Total_Notional_SEN">#REF!</definedName>
    <definedName name="Total_Primary_funding">#REF!</definedName>
    <definedName name="Total_Secondary_Funding">#REF!</definedName>
    <definedName name="URN">[5]Sheet3!$1:$1048576</definedName>
  </definedNames>
  <calcPr calcId="191028"/>
  <customWorkbookViews>
    <customWorkbookView name="Carla Snowshall - Personal View" guid="{428FCDE4-CDEE-40B8-89EE-24236990FD28}" mergeInterval="0" personalView="1" maximized="1" windowWidth="1920" windowHeight="834" tabRatio="85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 i="13" l="1"/>
  <c r="AA11" i="13"/>
  <c r="Z12" i="13"/>
  <c r="AA12" i="13"/>
  <c r="Z13" i="13"/>
  <c r="AA13" i="13"/>
  <c r="Z14" i="13"/>
  <c r="AA14" i="13"/>
  <c r="AA10" i="13"/>
  <c r="Z10" i="13"/>
  <c r="V14" i="13"/>
  <c r="U14" i="13"/>
  <c r="V13" i="13"/>
  <c r="U13" i="13"/>
  <c r="V12" i="13"/>
  <c r="U12" i="13"/>
  <c r="V11" i="13"/>
  <c r="U11" i="13"/>
  <c r="V10" i="13"/>
  <c r="U10" i="13"/>
  <c r="Q14" i="13"/>
  <c r="Q13" i="13"/>
  <c r="Q12" i="13"/>
  <c r="Q11" i="13"/>
  <c r="Q10" i="13"/>
  <c r="P14" i="13"/>
  <c r="P13" i="13"/>
  <c r="P12" i="13"/>
  <c r="P11" i="13"/>
  <c r="P10" i="13"/>
  <c r="M14" i="13"/>
  <c r="M13" i="13"/>
  <c r="M12" i="13"/>
  <c r="M11" i="13"/>
  <c r="M10" i="13"/>
  <c r="J14" i="13"/>
  <c r="J13" i="13"/>
  <c r="J12" i="13"/>
  <c r="J11" i="13"/>
  <c r="J10" i="13"/>
  <c r="G14" i="13"/>
  <c r="G13" i="13"/>
  <c r="G12" i="13"/>
  <c r="G11" i="13"/>
  <c r="G10" i="13"/>
  <c r="J58" i="3"/>
  <c r="J57" i="3"/>
  <c r="J56" i="3"/>
  <c r="G58" i="3"/>
  <c r="G57" i="3"/>
  <c r="G56" i="3"/>
  <c r="AH14" i="13" l="1"/>
  <c r="AH13" i="13"/>
  <c r="AH12" i="13"/>
  <c r="AF14" i="13"/>
  <c r="AF13" i="13"/>
  <c r="AF12" i="13"/>
  <c r="AD14" i="13"/>
  <c r="AD13" i="13"/>
  <c r="AD12" i="13"/>
  <c r="E25" i="3"/>
  <c r="E24" i="3"/>
  <c r="AB10" i="12" l="1"/>
  <c r="AB9" i="12"/>
  <c r="AB8" i="12"/>
  <c r="AB7" i="12"/>
  <c r="AB6" i="12"/>
  <c r="AA10" i="12"/>
  <c r="AA9" i="12"/>
  <c r="AA8" i="12"/>
  <c r="AA7" i="12"/>
  <c r="AA6" i="12"/>
  <c r="Z10" i="12"/>
  <c r="Z9" i="12"/>
  <c r="Z8" i="12"/>
  <c r="Z7" i="12"/>
  <c r="Z6" i="12"/>
  <c r="E33" i="3" l="1"/>
  <c r="E32" i="3"/>
  <c r="E31" i="3"/>
  <c r="E23" i="3"/>
  <c r="AH11" i="13" l="1"/>
  <c r="F33" i="3" s="1"/>
  <c r="AF11" i="13"/>
  <c r="F32" i="3" s="1"/>
  <c r="AD11" i="13"/>
  <c r="F31" i="3" s="1"/>
  <c r="AH10" i="13"/>
  <c r="AF10" i="13"/>
  <c r="AD10" i="13"/>
  <c r="AB14" i="13"/>
  <c r="AB13" i="13"/>
  <c r="AB12" i="13"/>
  <c r="AB11" i="13"/>
  <c r="AB10" i="13"/>
  <c r="F25" i="3" s="1"/>
  <c r="W14" i="13"/>
  <c r="W13" i="13"/>
  <c r="W12" i="13"/>
  <c r="W11" i="13"/>
  <c r="W10" i="13"/>
  <c r="F24" i="3" s="1"/>
  <c r="R14" i="13"/>
  <c r="R13" i="13"/>
  <c r="R12" i="13"/>
  <c r="R11" i="13"/>
  <c r="R10" i="13"/>
  <c r="F23" i="3" l="1"/>
  <c r="R10" i="12"/>
  <c r="R9" i="12"/>
  <c r="R8" i="12"/>
  <c r="R7" i="12"/>
  <c r="J51" i="3" s="1"/>
  <c r="Q10" i="12"/>
  <c r="Q9" i="12"/>
  <c r="Q8" i="12"/>
  <c r="Q7" i="12"/>
  <c r="P10" i="12"/>
  <c r="P9" i="12"/>
  <c r="P8" i="12"/>
  <c r="P7" i="12"/>
  <c r="O10" i="12"/>
  <c r="O9" i="12"/>
  <c r="O8" i="12"/>
  <c r="O7" i="12"/>
  <c r="N10" i="12"/>
  <c r="N9" i="12"/>
  <c r="N8" i="12"/>
  <c r="N7" i="12"/>
  <c r="M10" i="12"/>
  <c r="M9" i="12"/>
  <c r="S9" i="12" s="1"/>
  <c r="M8" i="12"/>
  <c r="M7" i="12"/>
  <c r="R6" i="12"/>
  <c r="Q6" i="12"/>
  <c r="P6" i="12"/>
  <c r="O6" i="12"/>
  <c r="N6" i="12"/>
  <c r="M6" i="12"/>
  <c r="E12" i="3" l="1"/>
  <c r="G33" i="3" l="1"/>
  <c r="X10" i="12"/>
  <c r="X9" i="12"/>
  <c r="X8" i="12"/>
  <c r="X7" i="12"/>
  <c r="X6" i="12"/>
  <c r="AC10" i="12"/>
  <c r="AC7" i="12"/>
  <c r="AC6" i="12" l="1"/>
  <c r="J60" i="3"/>
  <c r="AC9" i="12"/>
  <c r="AC8" i="12"/>
  <c r="G36" i="3" l="1"/>
  <c r="E14" i="3"/>
  <c r="F14" i="3"/>
  <c r="F13" i="3"/>
  <c r="E13" i="3"/>
  <c r="F12" i="3"/>
  <c r="J50" i="3" l="1"/>
  <c r="J49" i="3"/>
  <c r="J48" i="3"/>
  <c r="J47" i="3"/>
  <c r="J46" i="3"/>
  <c r="G49" i="3"/>
  <c r="G51" i="3"/>
  <c r="G50" i="3"/>
  <c r="G48" i="3"/>
  <c r="G47" i="3"/>
  <c r="G46" i="3"/>
  <c r="G45" i="3"/>
  <c r="G14" i="3" l="1"/>
  <c r="J53" i="3"/>
  <c r="K7" i="12" l="1"/>
  <c r="K8" i="12"/>
  <c r="K9" i="12"/>
  <c r="K10" i="12"/>
  <c r="K6" i="12"/>
  <c r="S7" i="12" l="1"/>
  <c r="S8" i="12"/>
  <c r="S6" i="12"/>
  <c r="S10" i="12"/>
  <c r="C14" i="13" s="1"/>
  <c r="AI14" i="13" l="1"/>
  <c r="C10" i="13"/>
  <c r="AI10" i="13" s="1"/>
  <c r="C13" i="13"/>
  <c r="AI13" i="13" s="1"/>
  <c r="C12" i="13"/>
  <c r="C11" i="13"/>
  <c r="AI11" i="13" s="1"/>
  <c r="AI12" i="13" l="1"/>
  <c r="G35" i="3"/>
  <c r="G25" i="3"/>
  <c r="G40" i="3" l="1"/>
  <c r="E4" i="3"/>
</calcChain>
</file>

<file path=xl/sharedStrings.xml><?xml version="1.0" encoding="utf-8"?>
<sst xmlns="http://schemas.openxmlformats.org/spreadsheetml/2006/main" count="223" uniqueCount="165">
  <si>
    <t>THE SCHOOLS FORMULA BUDGET ALLOCATION SPREADSHEET CONTAINS THESE WORKSHEETS</t>
  </si>
  <si>
    <t>Nursery Schools Budget Share</t>
  </si>
  <si>
    <t>You only need to enter the DfE number of your School in cell D4 (highlighted in yellow)</t>
  </si>
  <si>
    <t>The budget share data for your school will then be populated showing the Total Indicative Budget Share.</t>
  </si>
  <si>
    <t>Early Years</t>
  </si>
  <si>
    <t xml:space="preserve">This sheet details the Indicative Early Years funding for Nursery Schools. </t>
  </si>
  <si>
    <t>Please note that:</t>
  </si>
  <si>
    <r>
      <t xml:space="preserve">1. </t>
    </r>
    <r>
      <rPr>
        <sz val="12"/>
        <rFont val="Calibri"/>
        <family val="2"/>
        <scheme val="minor"/>
      </rPr>
      <t xml:space="preserve">the Early Years participation funding is </t>
    </r>
    <r>
      <rPr>
        <b/>
        <sz val="12"/>
        <rFont val="Calibri"/>
        <family val="2"/>
        <scheme val="minor"/>
      </rPr>
      <t>indicative</t>
    </r>
    <r>
      <rPr>
        <sz val="12"/>
        <rFont val="Calibri"/>
        <family val="2"/>
        <scheme val="minor"/>
      </rPr>
      <t>. It is a DfE requirement to present the Early Years budgets in this format, therefore it is purely for illustrative purposes. The actual allocation that nursery schools will receive is based on the actual participation levels (i.e. hours) from the data submitted in the Early Years Provider Hub at the agreed hourly rate per child per hour. Schools will receive this funding as actual income during the year, rather than as budget.</t>
    </r>
  </si>
  <si>
    <t xml:space="preserve">Deprivation </t>
  </si>
  <si>
    <t>NEW FUNDING FORMULA</t>
  </si>
  <si>
    <t>Notes</t>
  </si>
  <si>
    <t>DfE No:</t>
  </si>
  <si>
    <t>3&amp;4 Year Olds</t>
  </si>
  <si>
    <t>Per Pupil</t>
  </si>
  <si>
    <t>Total Hours</t>
  </si>
  <si>
    <t>Funding</t>
  </si>
  <si>
    <t>See Early Years Tab</t>
  </si>
  <si>
    <t>2 Year Olds</t>
  </si>
  <si>
    <t xml:space="preserve">Under 2 year olds </t>
  </si>
  <si>
    <t>Under 2 Year Olds</t>
  </si>
  <si>
    <t>Deprivation Funding : 3 &amp; 4 year old and 2 year old</t>
  </si>
  <si>
    <t>See Breakdown Below</t>
  </si>
  <si>
    <t>Rates</t>
  </si>
  <si>
    <t>Breakdown of IDACI Funding</t>
  </si>
  <si>
    <t>Number of FTE Pupils</t>
  </si>
  <si>
    <t>£ per Pupil</t>
  </si>
  <si>
    <t>Total</t>
  </si>
  <si>
    <t>Nursery Pupils in IDACI band 0</t>
  </si>
  <si>
    <t>Nursery Pupils in IDACI band 1</t>
  </si>
  <si>
    <t>Nursery Pupils in IDACI band 2</t>
  </si>
  <si>
    <t>Nursery Pupils in IDACI band 3</t>
  </si>
  <si>
    <t>Nursery Pupils in IDACI band 4</t>
  </si>
  <si>
    <t>Nursery Pupils in IDACI band 5</t>
  </si>
  <si>
    <t>Nursery Pupils in IDACI band 6</t>
  </si>
  <si>
    <t>Number of hours</t>
  </si>
  <si>
    <t>£ per hour</t>
  </si>
  <si>
    <t>Summer term</t>
  </si>
  <si>
    <t>Autumn term</t>
  </si>
  <si>
    <t>Spring term</t>
  </si>
  <si>
    <t>The unique DfE number of the school. Enter the DfE number in cell D4 and the data will then be displayed.</t>
  </si>
  <si>
    <t>Indicative Early Years participation funding for 3 &amp; 4 year old entitlement, see the Early Years tab for more information.</t>
  </si>
  <si>
    <r>
      <t xml:space="preserve">Note the participation funding is </t>
    </r>
    <r>
      <rPr>
        <u/>
        <sz val="12"/>
        <rFont val="Calibri"/>
        <family val="2"/>
        <scheme val="minor"/>
      </rPr>
      <t>indicative only</t>
    </r>
    <r>
      <rPr>
        <sz val="12"/>
        <rFont val="Calibri"/>
        <family val="2"/>
        <scheme val="minor"/>
      </rPr>
      <t>, actual funding will be allocated on a monthly basis.</t>
    </r>
  </si>
  <si>
    <t>Indicative Early Years participation funding for 2 year old entitlement, see the Early Years tab for more information.</t>
  </si>
  <si>
    <t>Indicative Early Years participation funding for under  2 year old entitlement, see the Early Years tab for more information.</t>
  </si>
  <si>
    <t>See Deprivation tab for more information.</t>
  </si>
  <si>
    <t>The hours for under 2 years are only those hours claimed by schools for children prior to the term after their 2nd birthday. Autumn term 2024 was the first term to claim this new entitlement.</t>
  </si>
  <si>
    <t>DfE Number</t>
  </si>
  <si>
    <t>Nursery School</t>
  </si>
  <si>
    <t>Deprivation</t>
  </si>
  <si>
    <t>Under 2 Year Old Summer Indicative 2025 Hours</t>
  </si>
  <si>
    <t>Under 2 Year Old Indicative Summer 2025 Funding</t>
  </si>
  <si>
    <t>Under 2 Year Old Autumn Indicative 2025 Hours</t>
  </si>
  <si>
    <t>Under 2 Year Old Indicative Autumn 2025 Funding</t>
  </si>
  <si>
    <t>Under 2 Year Old Spring Indicative 2026 Hours</t>
  </si>
  <si>
    <t>Under 2 Year Old Indicative Spring 2026 Funding</t>
  </si>
  <si>
    <t>Total Early Years Indicative Funding</t>
  </si>
  <si>
    <t>Grantham Wyndham Park Nursery School</t>
  </si>
  <si>
    <t>St Giles Nursery School</t>
  </si>
  <si>
    <t>Kingsdown Nursery School</t>
  </si>
  <si>
    <t>Gainsborough Nursery School</t>
  </si>
  <si>
    <t>Boston Nursery School</t>
  </si>
  <si>
    <t>The unique DfE number for the school.</t>
  </si>
  <si>
    <t>The nursery school name.</t>
  </si>
  <si>
    <t>The Deprivation Funding (see Deprivation Tab).</t>
  </si>
  <si>
    <t xml:space="preserve">Termly Funding Formula: total hours multiplied by the funding rate.  </t>
  </si>
  <si>
    <t>The total of deprivation, rates, indicative early years funding for 3&amp;4 year olds and 2 year olds.</t>
  </si>
  <si>
    <t>3 and 4 year old deprivation</t>
  </si>
  <si>
    <t>2 year old deprivation</t>
  </si>
  <si>
    <t>NOR</t>
  </si>
  <si>
    <t xml:space="preserve"> IDACI Band 0 (Exc Blanks)</t>
  </si>
  <si>
    <t xml:space="preserve"> IDACI Band 1 (Exc Blanks)</t>
  </si>
  <si>
    <t xml:space="preserve"> IDACI Band 2 (Exc Blanks)</t>
  </si>
  <si>
    <t xml:space="preserve"> IDACI Band 3 (Exc Blanks)</t>
  </si>
  <si>
    <t xml:space="preserve"> IDACI Band 4 (Exc Blanks)</t>
  </si>
  <si>
    <t xml:space="preserve"> IDACI Band 5 (Exc Blanks)</t>
  </si>
  <si>
    <t xml:space="preserve"> IDACI Band 6 (Exc Blanks)</t>
  </si>
  <si>
    <t xml:space="preserve"> IDACI Total (Exc Blanks)</t>
  </si>
  <si>
    <t>Total IDACI Funding Band 1</t>
  </si>
  <si>
    <t>Total IDACI Funding Band 2</t>
  </si>
  <si>
    <t>Total IDACI Funding Band 3</t>
  </si>
  <si>
    <t>Total IDACI Funding Band 4</t>
  </si>
  <si>
    <t>Total IDACI Funding Band 5</t>
  </si>
  <si>
    <t>Total IDACI Funding Band 6</t>
  </si>
  <si>
    <t>Grand Total</t>
  </si>
  <si>
    <t>Summer 2025</t>
  </si>
  <si>
    <t>Autumn 2025</t>
  </si>
  <si>
    <t>Spring 2026</t>
  </si>
  <si>
    <t>Spring 2025</t>
  </si>
  <si>
    <t>The number on roll per school (Headcount).</t>
  </si>
  <si>
    <t>The number of children in each IDACI banding from Band 0 to Band 6. 3/4 year old deprivation</t>
  </si>
  <si>
    <t>The total amount of funding per IDACI banding. Please refer to the ISB Weightings Tab for the value of funding per IDACI Banding. IDACI Band 0 receives no deprivation funding. This relates to the 3/4 year old deprivation</t>
  </si>
  <si>
    <t xml:space="preserve">The total IDACI funding. This will now be paid as actual income, rather than Budget Share, split into three termly amounts payable in the first month of each term. </t>
  </si>
  <si>
    <t>This split is based on 13 weeks in the Summer term, 14 weeks in the Autumn term and 11 weeks in the Spring term. (38 weeks in total)</t>
  </si>
  <si>
    <t>Cost Code</t>
  </si>
  <si>
    <t>School Name</t>
  </si>
  <si>
    <t>S12000</t>
  </si>
  <si>
    <t>S14000</t>
  </si>
  <si>
    <t>Lincoln, St. Giles Nursery School</t>
  </si>
  <si>
    <t>S13000</t>
  </si>
  <si>
    <t>Lincoln Kingsdown Nursery School</t>
  </si>
  <si>
    <t>S11000</t>
  </si>
  <si>
    <t>S10000</t>
  </si>
  <si>
    <t>Indicative 2026-27 Early Years Funding</t>
  </si>
  <si>
    <t xml:space="preserve">Please note the Summer, Autumn and Spring Term Allocations are indicative and are based on 2025 data. The actual allocation a nursery school will receive is based on the actual participation levels from the data submitted in the Early Years Provider Hub, at the agreed hourly rate per child per hour. </t>
  </si>
  <si>
    <t>Deprivation Funding 2026/27</t>
  </si>
  <si>
    <t>3&amp; 4 Year Old Indicative Summer 2026 Universal Hours</t>
  </si>
  <si>
    <t>3&amp;4 Year old Indicative Summer 2026 Extended Hours</t>
  </si>
  <si>
    <t>3&amp;4 Year Old Indicative Summer 2026 Funding</t>
  </si>
  <si>
    <t>3&amp; 4 Year Old Indicative Autumn 2026 Universal Hours</t>
  </si>
  <si>
    <t>3&amp;4 Year old Indicative Autumn 2026 Extended Hours</t>
  </si>
  <si>
    <t>3&amp;4 Year Old Indicative Autumn 2026 Funding</t>
  </si>
  <si>
    <t>3&amp; 4 Year Old Indicative Spring 2027 Universal Hours</t>
  </si>
  <si>
    <t>3&amp;4 Year old Indicative Spring 2027 Extended Hours</t>
  </si>
  <si>
    <t>3&amp;4 Year Old Indicative Spring 2027 Funding</t>
  </si>
  <si>
    <t>The 3&amp;4 year old indicative funding for Early Years for 2026/27 is based on 2025 data hours provided and the hourly rates for 2026/27.  These figures are indicative only and actual funding will continue to be made monthly, based on actual hours taken.</t>
  </si>
  <si>
    <t>Summer Term (based on 2025 Data)</t>
  </si>
  <si>
    <t>Autumn Term (based on 2025 Data)</t>
  </si>
  <si>
    <t>Spring Term (based on 2025 Data)</t>
  </si>
  <si>
    <t>2 Year Old Total Indicative Autumn 2026 Funding</t>
  </si>
  <si>
    <t>2 Year Old Total Indicative Summer 2026 Funding</t>
  </si>
  <si>
    <t>2 Year Old Total Indicative Spring 2027 Funding</t>
  </si>
  <si>
    <t xml:space="preserve">2026/27 Universal Base Hourly Rate </t>
  </si>
  <si>
    <t>2026/27 Supplementary Hourly Rate</t>
  </si>
  <si>
    <t>Indicative Summer 2026</t>
  </si>
  <si>
    <t>Indicative Autumn 2026</t>
  </si>
  <si>
    <t>Indicative Spring 2027</t>
  </si>
  <si>
    <t>TOTAL INDICATIVE BUDGET SHARE 2026/2027</t>
  </si>
  <si>
    <t>DEPRIVATION BREAKDOWN 2026/2027</t>
  </si>
  <si>
    <t>Individual Schools Budget 2026/2027</t>
  </si>
  <si>
    <t>2026/27 Revised Hourly Rate</t>
  </si>
  <si>
    <t>Breakdown of 2 year old deprivation ( based on 2025 actual hours)</t>
  </si>
  <si>
    <t>£0.20p per hour -</t>
  </si>
  <si>
    <t>2 year old deprivation ( 2025 hours)</t>
  </si>
  <si>
    <t>2 year old deprivation entitlement based on actual hours claimed in 2025 at £0.20 per hour.</t>
  </si>
  <si>
    <t>2 year old deprivation indicative hours (based on 2025 hours claimed)</t>
  </si>
  <si>
    <t>Data is based on the October 2025 provider funding claims</t>
  </si>
  <si>
    <t>The allocation for Rates based on the actual rates bill received in November 2025 and an adjustment to take account of the revaluation in 2026/27.</t>
  </si>
  <si>
    <t>2 Year Old Indicative Working Hours Summer  2026 Funding</t>
  </si>
  <si>
    <t>2 Year Old Indicative Working Hours Autumn  2026 Funding</t>
  </si>
  <si>
    <t>2 Year Old Indicative Working Hours Spring  2027 Funding</t>
  </si>
  <si>
    <t>ISB Weightings Document 2026/27</t>
  </si>
  <si>
    <t>This details the distribution of the individual schools budget through the agreed 2026/27 funding formula from the Early Years block of the Dedicated Schools Grant (DSG) funding.</t>
  </si>
  <si>
    <t>This sheet includes the 2026/27 deprivation allocation, Rates funding, and the indicative Summer 2026, Autumn 2026 and Spring 2027 terms funding using 2025 claimed hours.</t>
  </si>
  <si>
    <r>
      <t xml:space="preserve">2. </t>
    </r>
    <r>
      <rPr>
        <sz val="12"/>
        <color rgb="FF000000"/>
        <rFont val="Calibri"/>
        <family val="2"/>
      </rPr>
      <t>For 2026/27, the Government will financially support an increase in supplementary funding for Maintained Nursery Schools.  This is an important step forward for MNS and is only the fourth year of increased hourly rate funding since 2016/17. The Local Authority has worked the increased funding into the Maintained Nursery School supplementary rate, which is to be applied across universal and extended hours.  MNS are advised to continue scenario planning.</t>
    </r>
  </si>
  <si>
    <t>This sheet details the Deprivation Funding for 2026/27. Deprivation funding uses the IDACI bandings, with the most deprived neighbourhoods being captured by band 6.  The bands are  named “0” to “6”. This will be paid as actual income, rather than Budget Share, split into three termly amounts payable at the start of each term.</t>
  </si>
  <si>
    <t>the early learning and working criteria and then apply a deprivation supplement for the children accessing under the early learning criteria. An additional £0.20p per hour supplement will be applied to the rate for early learning 2 year olds for their hours of attendance.</t>
  </si>
  <si>
    <t>Forecasting of future participation levels in 2026/27 will be important to fairly represent 2026/27 funding allocations.</t>
  </si>
  <si>
    <t>3 and 4 year old Deprivation Funding for 2026/27. This will be paid in three termly amounts, payable at the start of each term.</t>
  </si>
  <si>
    <t>2 year old deprivation funding at £0.20p per hour claimed for early learning cohorts- actual amounts will be based on hours claimed in Summer 2026, Autumn 2026 and Spring 2027.</t>
  </si>
  <si>
    <t>The total indicative budget share for 2026/27 for early years entitlement.</t>
  </si>
  <si>
    <t>2 Year old Indicative Summer 2026 Working Hours</t>
  </si>
  <si>
    <t>2 Year old Indicative Autumn 2026 Working Hours</t>
  </si>
  <si>
    <t>2 Year old Indicative Spring 2027 Working Hours</t>
  </si>
  <si>
    <t>The under 2 year old indicative funding for Early Years for 2026/27 is based on 2025 data hours provided and the hourly rates for 2026/27.  These figures are indicative only and actual funding will continue to be made monthly, based on actual hours taken.</t>
  </si>
  <si>
    <t>For 2026/27, the Local Authority is expected to ensure funding for deprivation is reflected in the 2 year old funding, as well as the 3 and 4 year old deprivation funding. The proposal is to use a single 2 year old formula for base rate funding for children accessing under</t>
  </si>
  <si>
    <t xml:space="preserve">The 2 year old indicative funding for Early Years for 2026/27 is based on 2025 data hours provided and the hourly rates for 2026/27. The rate includes £0.13p quality supplement for the teachers pay grant funding.  These figures are indicative only and </t>
  </si>
  <si>
    <t>actual funding will continue to be made monthly, based on actual hours taken.</t>
  </si>
  <si>
    <t xml:space="preserve">2026/27 Quality Supplement Hourly Rate </t>
  </si>
  <si>
    <t xml:space="preserve">2026/27 Revised Hourly Rate </t>
  </si>
  <si>
    <t>2 Year Old Indicative Summer 2026 EL2 Hours</t>
  </si>
  <si>
    <t>2 Year Old Indicative EL2 Hours Summer  2026 Funding</t>
  </si>
  <si>
    <t>2 Year Old Indicative Autumn 2026 EL2 Hours</t>
  </si>
  <si>
    <t>2 Year Old Indicative EL2 Hours Autumn  2026 Funding</t>
  </si>
  <si>
    <t>2 Year Old Indicative Spring 2027 EL2 Hours</t>
  </si>
  <si>
    <t>2 Year Old Indicative EL2 Hours Spring  2027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</si>
</sst>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0_)"/>
    <numFmt numFmtId="167" formatCode="0.00_)"/>
    <numFmt numFmtId="168" formatCode="0000"/>
    <numFmt numFmtId="169" formatCode="_-* #,##0_-;\-* #,##0_-;_-* &quot;-&quot;??_-;_-@_-"/>
    <numFmt numFmtId="170" formatCode="0.0"/>
  </numFmts>
  <fonts count="38"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indexed="8"/>
      <name val="MS Sans Serif"/>
      <family val="2"/>
    </font>
    <font>
      <b/>
      <sz val="9"/>
      <color indexed="8"/>
      <name val="Arial"/>
      <family val="2"/>
    </font>
    <font>
      <sz val="9"/>
      <color indexed="8"/>
      <name val="Arial"/>
      <family val="2"/>
    </font>
    <font>
      <sz val="11"/>
      <color indexed="8"/>
      <name val="Calibri"/>
      <family val="2"/>
    </font>
    <font>
      <sz val="10"/>
      <name val="Arial"/>
      <family val="2"/>
    </font>
    <font>
      <sz val="12"/>
      <color theme="1"/>
      <name val="Calibri"/>
      <family val="2"/>
      <scheme val="minor"/>
    </font>
    <font>
      <b/>
      <sz val="12"/>
      <name val="Calibri"/>
      <family val="2"/>
      <scheme val="minor"/>
    </font>
    <font>
      <sz val="12"/>
      <color indexed="10"/>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2"/>
      <color indexed="9"/>
      <name val="Calibri"/>
      <family val="2"/>
      <scheme val="minor"/>
    </font>
    <font>
      <sz val="12"/>
      <color indexed="12"/>
      <name val="Calibri"/>
      <family val="2"/>
      <scheme val="minor"/>
    </font>
    <font>
      <b/>
      <sz val="12"/>
      <color indexed="12"/>
      <name val="Calibri"/>
      <family val="2"/>
      <scheme val="minor"/>
    </font>
    <font>
      <sz val="12"/>
      <color indexed="9"/>
      <name val="Calibri"/>
      <family val="2"/>
      <scheme val="minor"/>
    </font>
    <font>
      <sz val="12"/>
      <color rgb="FFFF0000"/>
      <name val="Calibri"/>
      <family val="2"/>
      <scheme val="minor"/>
    </font>
    <font>
      <sz val="12"/>
      <color indexed="8"/>
      <name val="Calibri"/>
      <family val="2"/>
      <scheme val="minor"/>
    </font>
    <font>
      <u/>
      <sz val="12"/>
      <name val="Calibri"/>
      <family val="2"/>
      <scheme val="minor"/>
    </font>
    <font>
      <b/>
      <u/>
      <sz val="12"/>
      <name val="Calibri"/>
      <family val="2"/>
      <scheme val="minor"/>
    </font>
    <font>
      <b/>
      <sz val="12"/>
      <color rgb="FF000000"/>
      <name val="Calibri"/>
      <family val="2"/>
      <scheme val="minor"/>
    </font>
    <font>
      <b/>
      <sz val="12"/>
      <color indexed="8"/>
      <name val="Calibri"/>
      <family val="2"/>
      <scheme val="minor"/>
    </font>
    <font>
      <b/>
      <u/>
      <sz val="12"/>
      <color theme="1"/>
      <name val="Calibri"/>
      <family val="2"/>
      <scheme val="minor"/>
    </font>
    <font>
      <i/>
      <sz val="12"/>
      <color theme="1"/>
      <name val="Calibri"/>
      <family val="2"/>
      <scheme val="minor"/>
    </font>
    <font>
      <sz val="12"/>
      <color rgb="FF000000"/>
      <name val="Calibri"/>
      <family val="2"/>
    </font>
    <font>
      <b/>
      <i/>
      <sz val="12"/>
      <name val="Calibri"/>
      <family val="2"/>
      <scheme val="minor"/>
    </font>
    <font>
      <b/>
      <sz val="12"/>
      <color rgb="FF000000"/>
      <name val="Calibri"/>
      <family val="2"/>
    </font>
    <font>
      <b/>
      <i/>
      <sz val="12"/>
      <color theme="1"/>
      <name val="Calibri"/>
      <family val="2"/>
      <scheme val="minor"/>
    </font>
    <font>
      <b/>
      <sz val="14"/>
      <name val="Calibri"/>
      <family val="2"/>
      <scheme val="minor"/>
    </font>
    <font>
      <sz val="14"/>
      <name val="Calibri"/>
      <family val="2"/>
      <scheme val="minor"/>
    </font>
    <font>
      <b/>
      <u/>
      <sz val="14"/>
      <color theme="1"/>
      <name val="Calibri"/>
      <family val="2"/>
      <scheme val="minor"/>
    </font>
    <font>
      <u/>
      <sz val="14"/>
      <color theme="1"/>
      <name val="Calibri"/>
      <family val="2"/>
      <scheme val="minor"/>
    </font>
    <font>
      <b/>
      <u/>
      <sz val="16"/>
      <color theme="1"/>
      <name val="Calibri"/>
      <family val="2"/>
      <scheme val="minor"/>
    </font>
    <font>
      <u/>
      <sz val="16"/>
      <color theme="1"/>
      <name val="Calibri"/>
      <family val="2"/>
      <scheme val="minor"/>
    </font>
    <font>
      <u/>
      <sz val="11"/>
      <color theme="10"/>
      <name val="Calibri"/>
      <family val="2"/>
      <scheme val="minor"/>
    </font>
  </fonts>
  <fills count="14">
    <fill>
      <patternFill patternType="none"/>
    </fill>
    <fill>
      <patternFill patternType="gray125"/>
    </fill>
    <fill>
      <patternFill patternType="solid">
        <fgColor indexed="50"/>
        <bgColor indexed="9"/>
      </patternFill>
    </fill>
    <fill>
      <patternFill patternType="solid">
        <fgColor indexed="9"/>
        <bgColor indexed="9"/>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rgb="FFF0F0F4"/>
        <bgColor rgb="FFFFFFFF"/>
      </patternFill>
    </fill>
    <fill>
      <patternFill patternType="solid">
        <fgColor rgb="FFFFFFFF"/>
        <bgColor rgb="FFFFFFFF"/>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C000"/>
        <bgColor indexed="64"/>
      </patternFill>
    </fill>
  </fills>
  <borders count="61">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8"/>
      </left>
      <right style="thin">
        <color indexed="8"/>
      </right>
      <top/>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indexed="8"/>
      </top>
      <bottom style="thin">
        <color indexed="8"/>
      </bottom>
      <diagonal/>
    </border>
  </borders>
  <cellStyleXfs count="57">
    <xf numFmtId="0" fontId="0" fillId="0" borderId="0"/>
    <xf numFmtId="43" fontId="1" fillId="0" borderId="0" applyFont="0" applyFill="0" applyBorder="0" applyAlignment="0" applyProtection="0"/>
    <xf numFmtId="0" fontId="3" fillId="0" borderId="0"/>
    <xf numFmtId="0" fontId="4"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7"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37" fillId="0" borderId="0" applyNumberFormat="0" applyFill="0" applyBorder="0" applyAlignment="0" applyProtection="0"/>
  </cellStyleXfs>
  <cellXfs count="253">
    <xf numFmtId="0" fontId="0" fillId="0" borderId="0" xfId="0"/>
    <xf numFmtId="0" fontId="9" fillId="0" borderId="0" xfId="0" applyFont="1" applyAlignment="1">
      <alignment horizontal="left"/>
    </xf>
    <xf numFmtId="0" fontId="10" fillId="0" borderId="0" xfId="0" applyFont="1" applyAlignment="1">
      <alignment horizontal="left"/>
    </xf>
    <xf numFmtId="0" fontId="12" fillId="0" borderId="0" xfId="0" applyFont="1" applyAlignment="1">
      <alignment horizontal="left"/>
    </xf>
    <xf numFmtId="0" fontId="12" fillId="0" borderId="7" xfId="2" applyFont="1" applyBorder="1" applyAlignment="1" applyProtection="1">
      <alignment horizontal="left"/>
      <protection hidden="1"/>
    </xf>
    <xf numFmtId="0" fontId="10" fillId="0" borderId="7" xfId="2" applyFont="1" applyBorder="1" applyAlignment="1" applyProtection="1">
      <alignment horizontal="left"/>
      <protection hidden="1"/>
    </xf>
    <xf numFmtId="0" fontId="10" fillId="0" borderId="0" xfId="2" applyFont="1" applyAlignment="1" applyProtection="1">
      <alignment horizontal="left"/>
      <protection hidden="1"/>
    </xf>
    <xf numFmtId="0" fontId="12" fillId="0" borderId="1" xfId="2" applyFont="1" applyBorder="1" applyAlignment="1" applyProtection="1">
      <alignment horizontal="left"/>
      <protection hidden="1"/>
    </xf>
    <xf numFmtId="0" fontId="12" fillId="0" borderId="0" xfId="2" applyFont="1" applyAlignment="1" applyProtection="1">
      <alignment horizontal="left"/>
      <protection hidden="1"/>
    </xf>
    <xf numFmtId="169" fontId="12" fillId="0" borderId="0" xfId="1" applyNumberFormat="1" applyFont="1" applyFill="1" applyBorder="1" applyAlignment="1" applyProtection="1">
      <alignment horizontal="left"/>
      <protection hidden="1"/>
    </xf>
    <xf numFmtId="169" fontId="10" fillId="0" borderId="0" xfId="1" applyNumberFormat="1" applyFont="1" applyBorder="1" applyAlignment="1" applyProtection="1">
      <alignment horizontal="left"/>
      <protection hidden="1"/>
    </xf>
    <xf numFmtId="0" fontId="9" fillId="0" borderId="0" xfId="0" applyFont="1" applyAlignment="1" applyProtection="1">
      <alignment horizontal="left"/>
      <protection hidden="1"/>
    </xf>
    <xf numFmtId="0" fontId="15" fillId="0" borderId="0" xfId="2" applyFont="1" applyAlignment="1" applyProtection="1">
      <alignment horizontal="left"/>
      <protection hidden="1"/>
    </xf>
    <xf numFmtId="166" fontId="12" fillId="0" borderId="0" xfId="0" applyNumberFormat="1" applyFont="1" applyAlignment="1" applyProtection="1">
      <alignment horizontal="left"/>
      <protection locked="0" hidden="1"/>
    </xf>
    <xf numFmtId="167" fontId="16" fillId="0" borderId="0" xfId="0" applyNumberFormat="1" applyFont="1" applyAlignment="1" applyProtection="1">
      <alignment horizontal="left"/>
      <protection locked="0" hidden="1"/>
    </xf>
    <xf numFmtId="166" fontId="16" fillId="0" borderId="0" xfId="0" applyNumberFormat="1" applyFont="1" applyAlignment="1" applyProtection="1">
      <alignment horizontal="left"/>
      <protection locked="0" hidden="1"/>
    </xf>
    <xf numFmtId="4" fontId="12" fillId="0" borderId="0" xfId="2" applyNumberFormat="1" applyFont="1" applyAlignment="1" applyProtection="1">
      <alignment horizontal="left"/>
      <protection hidden="1"/>
    </xf>
    <xf numFmtId="167" fontId="10" fillId="0" borderId="0" xfId="0" applyNumberFormat="1" applyFont="1" applyAlignment="1" applyProtection="1">
      <alignment horizontal="left"/>
      <protection locked="0" hidden="1"/>
    </xf>
    <xf numFmtId="0" fontId="10" fillId="0" borderId="0" xfId="0" applyFont="1" applyAlignment="1" applyProtection="1">
      <alignment horizontal="left"/>
      <protection hidden="1"/>
    </xf>
    <xf numFmtId="167" fontId="17" fillId="0" borderId="0" xfId="0" applyNumberFormat="1" applyFont="1" applyAlignment="1" applyProtection="1">
      <alignment horizontal="left"/>
      <protection hidden="1"/>
    </xf>
    <xf numFmtId="168" fontId="10" fillId="0" borderId="0" xfId="2" applyNumberFormat="1" applyFont="1" applyAlignment="1" applyProtection="1">
      <alignment horizontal="left"/>
      <protection locked="0" hidden="1"/>
    </xf>
    <xf numFmtId="2" fontId="12" fillId="0" borderId="0" xfId="2" applyNumberFormat="1" applyFont="1" applyAlignment="1" applyProtection="1">
      <alignment horizontal="left"/>
      <protection hidden="1"/>
    </xf>
    <xf numFmtId="0" fontId="12" fillId="0" borderId="0" xfId="2" applyFont="1" applyAlignment="1" applyProtection="1">
      <alignment horizontal="left"/>
      <protection locked="0" hidden="1"/>
    </xf>
    <xf numFmtId="164" fontId="12" fillId="0" borderId="6" xfId="0" applyNumberFormat="1" applyFont="1" applyBorder="1" applyAlignment="1" applyProtection="1">
      <alignment horizontal="left"/>
      <protection hidden="1"/>
    </xf>
    <xf numFmtId="164" fontId="10" fillId="0" borderId="6" xfId="0" applyNumberFormat="1" applyFont="1" applyBorder="1" applyAlignment="1" applyProtection="1">
      <alignment horizontal="left"/>
      <protection hidden="1"/>
    </xf>
    <xf numFmtId="164" fontId="10" fillId="0" borderId="0" xfId="0" applyNumberFormat="1" applyFont="1" applyAlignment="1" applyProtection="1">
      <alignment horizontal="left"/>
      <protection hidden="1"/>
    </xf>
    <xf numFmtId="0" fontId="12" fillId="0" borderId="0" xfId="0" applyFont="1" applyAlignment="1" applyProtection="1">
      <alignment horizontal="left"/>
      <protection hidden="1"/>
    </xf>
    <xf numFmtId="0" fontId="18" fillId="0" borderId="0" xfId="2" applyFont="1" applyAlignment="1" applyProtection="1">
      <alignment horizontal="left"/>
      <protection hidden="1"/>
    </xf>
    <xf numFmtId="3" fontId="12" fillId="0" borderId="0" xfId="2" applyNumberFormat="1" applyFont="1" applyAlignment="1" applyProtection="1">
      <alignment horizontal="left"/>
      <protection hidden="1"/>
    </xf>
    <xf numFmtId="165" fontId="12" fillId="0" borderId="0" xfId="2" applyNumberFormat="1" applyFont="1" applyAlignment="1" applyProtection="1">
      <alignment horizontal="left"/>
      <protection hidden="1"/>
    </xf>
    <xf numFmtId="0" fontId="19" fillId="0" borderId="0" xfId="2" applyFont="1" applyAlignment="1" applyProtection="1">
      <alignment horizontal="left"/>
      <protection hidden="1"/>
    </xf>
    <xf numFmtId="165" fontId="18" fillId="0" borderId="0" xfId="2" applyNumberFormat="1" applyFont="1" applyAlignment="1" applyProtection="1">
      <alignment horizontal="left"/>
      <protection hidden="1"/>
    </xf>
    <xf numFmtId="6" fontId="12" fillId="0" borderId="0" xfId="2" applyNumberFormat="1" applyFont="1" applyAlignment="1" applyProtection="1">
      <alignment horizontal="left"/>
      <protection hidden="1"/>
    </xf>
    <xf numFmtId="10" fontId="12" fillId="0" borderId="0" xfId="2" applyNumberFormat="1" applyFont="1" applyAlignment="1" applyProtection="1">
      <alignment horizontal="left"/>
      <protection hidden="1"/>
    </xf>
    <xf numFmtId="169" fontId="12" fillId="0" borderId="0" xfId="1" applyNumberFormat="1" applyFont="1" applyBorder="1" applyAlignment="1" applyProtection="1">
      <alignment horizontal="left"/>
      <protection hidden="1"/>
    </xf>
    <xf numFmtId="1" fontId="12" fillId="0" borderId="0" xfId="2" applyNumberFormat="1" applyFont="1" applyAlignment="1" applyProtection="1">
      <alignment horizontal="left"/>
      <protection hidden="1"/>
    </xf>
    <xf numFmtId="169" fontId="10" fillId="0" borderId="0" xfId="1" applyNumberFormat="1" applyFont="1" applyFill="1" applyBorder="1" applyAlignment="1" applyProtection="1">
      <alignment horizontal="left"/>
      <protection hidden="1"/>
    </xf>
    <xf numFmtId="0" fontId="12" fillId="0" borderId="2" xfId="2" applyFont="1" applyBorder="1" applyAlignment="1" applyProtection="1">
      <alignment horizontal="left"/>
      <protection hidden="1"/>
    </xf>
    <xf numFmtId="165" fontId="12" fillId="0" borderId="0" xfId="1" applyNumberFormat="1" applyFont="1" applyFill="1" applyBorder="1" applyAlignment="1" applyProtection="1">
      <alignment horizontal="left"/>
      <protection hidden="1"/>
    </xf>
    <xf numFmtId="165" fontId="12" fillId="0" borderId="2" xfId="2" applyNumberFormat="1" applyFont="1" applyBorder="1" applyAlignment="1" applyProtection="1">
      <alignment horizontal="left"/>
      <protection hidden="1"/>
    </xf>
    <xf numFmtId="3" fontId="10" fillId="0" borderId="0" xfId="2" applyNumberFormat="1" applyFont="1" applyAlignment="1" applyProtection="1">
      <alignment horizontal="left"/>
      <protection hidden="1"/>
    </xf>
    <xf numFmtId="3" fontId="20" fillId="0" borderId="0" xfId="3" applyNumberFormat="1" applyFont="1" applyAlignment="1" applyProtection="1">
      <alignment horizontal="left"/>
      <protection hidden="1"/>
    </xf>
    <xf numFmtId="0" fontId="12" fillId="0" borderId="0" xfId="2" applyFont="1" applyAlignment="1" applyProtection="1">
      <alignment horizontal="left" wrapText="1"/>
      <protection hidden="1"/>
    </xf>
    <xf numFmtId="0" fontId="22" fillId="0" borderId="0" xfId="2" applyFont="1" applyAlignment="1" applyProtection="1">
      <alignment horizontal="left"/>
      <protection hidden="1"/>
    </xf>
    <xf numFmtId="170" fontId="10" fillId="0" borderId="0" xfId="2" applyNumberFormat="1" applyFont="1" applyAlignment="1" applyProtection="1">
      <alignment horizontal="left"/>
      <protection hidden="1"/>
    </xf>
    <xf numFmtId="170" fontId="9" fillId="0" borderId="0" xfId="0" applyNumberFormat="1" applyFont="1" applyAlignment="1" applyProtection="1">
      <alignment horizontal="left"/>
      <protection hidden="1"/>
    </xf>
    <xf numFmtId="2" fontId="12" fillId="0" borderId="20" xfId="0" applyNumberFormat="1" applyFont="1" applyBorder="1" applyAlignment="1">
      <alignment horizontal="left" vertical="center"/>
    </xf>
    <xf numFmtId="1" fontId="14" fillId="0" borderId="11" xfId="0" applyNumberFormat="1" applyFont="1" applyBorder="1" applyAlignment="1">
      <alignment horizontal="left" vertical="center"/>
    </xf>
    <xf numFmtId="2" fontId="14" fillId="0" borderId="11" xfId="0" applyNumberFormat="1" applyFont="1" applyBorder="1" applyAlignment="1">
      <alignment horizontal="left" vertical="center"/>
    </xf>
    <xf numFmtId="1" fontId="14" fillId="0" borderId="12" xfId="0" applyNumberFormat="1" applyFont="1" applyBorder="1" applyAlignment="1">
      <alignment horizontal="left" vertical="center"/>
    </xf>
    <xf numFmtId="2" fontId="14" fillId="0" borderId="12" xfId="0" applyNumberFormat="1" applyFont="1" applyBorder="1" applyAlignment="1">
      <alignment horizontal="left" vertical="center"/>
    </xf>
    <xf numFmtId="0" fontId="13" fillId="0" borderId="0" xfId="0" applyFont="1" applyAlignment="1">
      <alignment horizontal="left"/>
    </xf>
    <xf numFmtId="0" fontId="9" fillId="6" borderId="19" xfId="0" applyFont="1" applyFill="1" applyBorder="1" applyAlignment="1">
      <alignment horizontal="left"/>
    </xf>
    <xf numFmtId="0" fontId="9" fillId="0" borderId="11" xfId="0" applyFont="1" applyBorder="1" applyAlignment="1">
      <alignment horizontal="left"/>
    </xf>
    <xf numFmtId="2" fontId="9" fillId="0" borderId="11" xfId="0" applyNumberFormat="1" applyFont="1" applyBorder="1" applyAlignment="1">
      <alignment horizontal="left"/>
    </xf>
    <xf numFmtId="2" fontId="14" fillId="0" borderId="20" xfId="0" applyNumberFormat="1" applyFont="1" applyBorder="1" applyAlignment="1">
      <alignment horizontal="left" vertical="center"/>
    </xf>
    <xf numFmtId="2" fontId="13" fillId="0" borderId="11" xfId="0" applyNumberFormat="1" applyFont="1" applyBorder="1" applyAlignment="1">
      <alignment horizontal="left"/>
    </xf>
    <xf numFmtId="165" fontId="13" fillId="0" borderId="11" xfId="0" applyNumberFormat="1" applyFont="1" applyBorder="1" applyAlignment="1">
      <alignment horizontal="left"/>
    </xf>
    <xf numFmtId="2" fontId="14" fillId="0" borderId="24" xfId="0" applyNumberFormat="1" applyFont="1" applyBorder="1" applyAlignment="1">
      <alignment horizontal="left" vertical="center" wrapText="1"/>
    </xf>
    <xf numFmtId="2" fontId="14" fillId="0" borderId="18" xfId="0" applyNumberFormat="1" applyFont="1" applyBorder="1" applyAlignment="1">
      <alignment horizontal="left" vertical="center" wrapText="1"/>
    </xf>
    <xf numFmtId="2" fontId="23" fillId="0" borderId="15" xfId="0" applyNumberFormat="1" applyFont="1" applyBorder="1" applyAlignment="1">
      <alignment horizontal="left" vertical="center" wrapText="1"/>
    </xf>
    <xf numFmtId="2" fontId="23" fillId="0" borderId="25" xfId="0" applyNumberFormat="1" applyFont="1" applyBorder="1" applyAlignment="1">
      <alignment horizontal="left" vertical="center" wrapText="1"/>
    </xf>
    <xf numFmtId="165" fontId="13" fillId="0" borderId="12" xfId="0" applyNumberFormat="1" applyFont="1" applyBorder="1" applyAlignment="1">
      <alignment horizontal="left"/>
    </xf>
    <xf numFmtId="4" fontId="9" fillId="0" borderId="0" xfId="0" applyNumberFormat="1" applyFont="1" applyAlignment="1">
      <alignment horizontal="left"/>
    </xf>
    <xf numFmtId="49" fontId="14" fillId="0" borderId="10" xfId="0" applyNumberFormat="1" applyFont="1" applyBorder="1" applyAlignment="1">
      <alignment horizontal="left" vertical="center"/>
    </xf>
    <xf numFmtId="49" fontId="23" fillId="0" borderId="16" xfId="0" applyNumberFormat="1" applyFont="1" applyBorder="1" applyAlignment="1">
      <alignment horizontal="left" vertical="center" wrapText="1"/>
    </xf>
    <xf numFmtId="49" fontId="23" fillId="0" borderId="16" xfId="0" applyNumberFormat="1" applyFont="1" applyBorder="1" applyAlignment="1">
      <alignment horizontal="left" vertical="center"/>
    </xf>
    <xf numFmtId="49" fontId="24" fillId="4" borderId="9" xfId="0" applyNumberFormat="1" applyFont="1" applyFill="1" applyBorder="1" applyAlignment="1">
      <alignment horizontal="left" vertical="center" wrapText="1"/>
    </xf>
    <xf numFmtId="49" fontId="24" fillId="4" borderId="17" xfId="0" applyNumberFormat="1" applyFont="1" applyFill="1" applyBorder="1" applyAlignment="1">
      <alignment horizontal="left" vertical="center" wrapText="1"/>
    </xf>
    <xf numFmtId="0" fontId="14" fillId="0" borderId="0" xfId="0" applyFont="1" applyAlignment="1">
      <alignment horizontal="left"/>
    </xf>
    <xf numFmtId="0" fontId="12" fillId="0" borderId="0" xfId="0" applyFont="1" applyAlignment="1">
      <alignment horizontal="left" wrapText="1"/>
    </xf>
    <xf numFmtId="0" fontId="9" fillId="0" borderId="2" xfId="0" applyFont="1" applyBorder="1"/>
    <xf numFmtId="0" fontId="25" fillId="0" borderId="0" xfId="0" applyFont="1" applyAlignment="1">
      <alignment horizontal="left"/>
    </xf>
    <xf numFmtId="0" fontId="21" fillId="0" borderId="0" xfId="2" applyFont="1" applyAlignment="1" applyProtection="1">
      <alignment horizontal="left"/>
      <protection hidden="1"/>
    </xf>
    <xf numFmtId="3" fontId="9" fillId="0" borderId="26" xfId="0" applyNumberFormat="1" applyFont="1" applyBorder="1" applyAlignment="1">
      <alignment horizontal="left"/>
    </xf>
    <xf numFmtId="165" fontId="9" fillId="0" borderId="0" xfId="0" applyNumberFormat="1" applyFont="1" applyAlignment="1">
      <alignment horizontal="left"/>
    </xf>
    <xf numFmtId="164" fontId="9" fillId="0" borderId="0" xfId="0" applyNumberFormat="1" applyFont="1" applyAlignment="1">
      <alignment horizontal="left"/>
    </xf>
    <xf numFmtId="0" fontId="14" fillId="0" borderId="0" xfId="0" applyFont="1" applyAlignment="1">
      <alignment wrapText="1"/>
    </xf>
    <xf numFmtId="0" fontId="26" fillId="0" borderId="0" xfId="0" applyFont="1" applyAlignment="1">
      <alignment horizontal="left"/>
    </xf>
    <xf numFmtId="165" fontId="13" fillId="0" borderId="0" xfId="0" applyNumberFormat="1" applyFont="1" applyAlignment="1">
      <alignment horizontal="left"/>
    </xf>
    <xf numFmtId="0" fontId="27" fillId="7" borderId="27" xfId="0" applyFont="1" applyFill="1" applyBorder="1" applyAlignment="1">
      <alignment horizontal="center"/>
    </xf>
    <xf numFmtId="0" fontId="27" fillId="8" borderId="27" xfId="0" applyFont="1" applyFill="1" applyBorder="1" applyAlignment="1">
      <alignment horizontal="center"/>
    </xf>
    <xf numFmtId="3" fontId="9" fillId="0" borderId="0" xfId="0" applyNumberFormat="1" applyFont="1" applyAlignment="1">
      <alignment horizontal="left"/>
    </xf>
    <xf numFmtId="0" fontId="10" fillId="0" borderId="0" xfId="0" applyFont="1" applyAlignment="1">
      <alignment wrapText="1"/>
    </xf>
    <xf numFmtId="0" fontId="12" fillId="0" borderId="0" xfId="0" applyFont="1" applyAlignment="1">
      <alignment wrapText="1"/>
    </xf>
    <xf numFmtId="0" fontId="9" fillId="0" borderId="28" xfId="0" applyFont="1" applyBorder="1"/>
    <xf numFmtId="0" fontId="9" fillId="0" borderId="29" xfId="0" applyFont="1" applyBorder="1"/>
    <xf numFmtId="0" fontId="9" fillId="0" borderId="30" xfId="0" applyFont="1" applyBorder="1"/>
    <xf numFmtId="0" fontId="28" fillId="0" borderId="31" xfId="0" applyFont="1" applyBorder="1"/>
    <xf numFmtId="0" fontId="26" fillId="0" borderId="0" xfId="0" applyFont="1"/>
    <xf numFmtId="0" fontId="9" fillId="0" borderId="0" xfId="0" applyFont="1"/>
    <xf numFmtId="0" fontId="9" fillId="0" borderId="32" xfId="0" applyFont="1" applyBorder="1"/>
    <xf numFmtId="0" fontId="10" fillId="0" borderId="31" xfId="0" applyFont="1" applyBorder="1"/>
    <xf numFmtId="0" fontId="22" fillId="0" borderId="31" xfId="0" applyFont="1" applyBorder="1"/>
    <xf numFmtId="0" fontId="9" fillId="0" borderId="31" xfId="0" applyFont="1" applyBorder="1"/>
    <xf numFmtId="0" fontId="12" fillId="0" borderId="31" xfId="0" applyFont="1" applyBorder="1"/>
    <xf numFmtId="0" fontId="12" fillId="0" borderId="0" xfId="0" applyFont="1"/>
    <xf numFmtId="0" fontId="12" fillId="0" borderId="32" xfId="0" applyFont="1" applyBorder="1"/>
    <xf numFmtId="0" fontId="10" fillId="0" borderId="31" xfId="0" applyFont="1" applyBorder="1" applyAlignment="1">
      <alignment wrapText="1"/>
    </xf>
    <xf numFmtId="0" fontId="10" fillId="0" borderId="32" xfId="0" applyFont="1" applyBorder="1" applyAlignment="1">
      <alignment wrapText="1"/>
    </xf>
    <xf numFmtId="0" fontId="12" fillId="0" borderId="31" xfId="0" applyFont="1" applyBorder="1" applyAlignment="1">
      <alignment wrapText="1"/>
    </xf>
    <xf numFmtId="0" fontId="12" fillId="0" borderId="32" xfId="0" applyFont="1" applyBorder="1" applyAlignment="1">
      <alignment wrapText="1"/>
    </xf>
    <xf numFmtId="2" fontId="23" fillId="10" borderId="13" xfId="0" applyNumberFormat="1" applyFont="1" applyFill="1" applyBorder="1" applyAlignment="1">
      <alignment horizontal="left" wrapText="1"/>
    </xf>
    <xf numFmtId="0" fontId="25" fillId="9" borderId="0" xfId="0" applyFont="1" applyFill="1" applyAlignment="1">
      <alignment horizontal="left"/>
    </xf>
    <xf numFmtId="0" fontId="25" fillId="12" borderId="0" xfId="0" applyFont="1" applyFill="1" applyAlignment="1">
      <alignment horizontal="left"/>
    </xf>
    <xf numFmtId="0" fontId="9" fillId="12" borderId="0" xfId="0" applyFont="1" applyFill="1" applyAlignment="1">
      <alignment horizontal="left"/>
    </xf>
    <xf numFmtId="0" fontId="25" fillId="11" borderId="0" xfId="0" applyFont="1" applyFill="1" applyAlignment="1">
      <alignment horizontal="left"/>
    </xf>
    <xf numFmtId="0" fontId="9" fillId="11" borderId="0" xfId="0" applyFont="1" applyFill="1" applyAlignment="1">
      <alignment horizontal="left"/>
    </xf>
    <xf numFmtId="0" fontId="30" fillId="11" borderId="0" xfId="0" applyFont="1" applyFill="1" applyAlignment="1">
      <alignment horizontal="left"/>
    </xf>
    <xf numFmtId="164" fontId="13" fillId="0" borderId="0" xfId="0" applyNumberFormat="1" applyFont="1" applyAlignment="1">
      <alignment horizontal="left"/>
    </xf>
    <xf numFmtId="165" fontId="10" fillId="0" borderId="0" xfId="2" applyNumberFormat="1" applyFont="1" applyAlignment="1" applyProtection="1">
      <alignment horizontal="left"/>
      <protection hidden="1"/>
    </xf>
    <xf numFmtId="3" fontId="10" fillId="0" borderId="2" xfId="2" applyNumberFormat="1" applyFont="1" applyBorder="1" applyAlignment="1" applyProtection="1">
      <alignment horizontal="left"/>
      <protection hidden="1"/>
    </xf>
    <xf numFmtId="0" fontId="12" fillId="0" borderId="33" xfId="2" applyFont="1" applyBorder="1" applyAlignment="1" applyProtection="1">
      <alignment horizontal="left"/>
      <protection hidden="1"/>
    </xf>
    <xf numFmtId="0" fontId="12" fillId="0" borderId="34" xfId="2" applyFont="1" applyBorder="1" applyAlignment="1" applyProtection="1">
      <alignment horizontal="left"/>
      <protection hidden="1"/>
    </xf>
    <xf numFmtId="4" fontId="12" fillId="0" borderId="34" xfId="2" applyNumberFormat="1" applyFont="1" applyBorder="1" applyAlignment="1" applyProtection="1">
      <alignment horizontal="left"/>
      <protection hidden="1"/>
    </xf>
    <xf numFmtId="165" fontId="10" fillId="0" borderId="35" xfId="2" applyNumberFormat="1" applyFont="1" applyBorder="1" applyAlignment="1" applyProtection="1">
      <alignment horizontal="left"/>
      <protection hidden="1"/>
    </xf>
    <xf numFmtId="164" fontId="12" fillId="0" borderId="0" xfId="2" applyNumberFormat="1" applyFont="1" applyAlignment="1" applyProtection="1">
      <alignment horizontal="left"/>
      <protection hidden="1"/>
    </xf>
    <xf numFmtId="0" fontId="31" fillId="0" borderId="0" xfId="2" applyFont="1" applyAlignment="1" applyProtection="1">
      <alignment horizontal="left"/>
      <protection hidden="1"/>
    </xf>
    <xf numFmtId="0" fontId="32" fillId="0" borderId="0" xfId="2" applyFont="1" applyAlignment="1" applyProtection="1">
      <alignment horizontal="left"/>
      <protection hidden="1"/>
    </xf>
    <xf numFmtId="165" fontId="31" fillId="0" borderId="8" xfId="2" applyNumberFormat="1" applyFont="1" applyBorder="1" applyAlignment="1" applyProtection="1">
      <alignment horizontal="left"/>
      <protection hidden="1"/>
    </xf>
    <xf numFmtId="0" fontId="33" fillId="0" borderId="0" xfId="0" applyFont="1" applyAlignment="1">
      <alignment horizontal="left"/>
    </xf>
    <xf numFmtId="0" fontId="34" fillId="0" borderId="0" xfId="0" applyFont="1" applyAlignment="1">
      <alignment horizontal="left"/>
    </xf>
    <xf numFmtId="0" fontId="22" fillId="0" borderId="0" xfId="0" applyFont="1" applyAlignment="1">
      <alignment horizontal="left"/>
    </xf>
    <xf numFmtId="165" fontId="31" fillId="0" borderId="0" xfId="2" applyNumberFormat="1" applyFont="1" applyAlignment="1" applyProtection="1">
      <alignment horizontal="left"/>
      <protection hidden="1"/>
    </xf>
    <xf numFmtId="0" fontId="31" fillId="13" borderId="0" xfId="2" applyFont="1" applyFill="1" applyAlignment="1" applyProtection="1">
      <alignment horizontal="left"/>
      <protection hidden="1"/>
    </xf>
    <xf numFmtId="165" fontId="12" fillId="0" borderId="36" xfId="2" applyNumberFormat="1" applyFont="1" applyBorder="1" applyAlignment="1" applyProtection="1">
      <alignment horizontal="left"/>
      <protection hidden="1"/>
    </xf>
    <xf numFmtId="0" fontId="22" fillId="0" borderId="37" xfId="2" applyFont="1" applyBorder="1" applyAlignment="1" applyProtection="1">
      <alignment horizontal="left"/>
      <protection hidden="1"/>
    </xf>
    <xf numFmtId="2" fontId="23" fillId="10" borderId="38" xfId="0" applyNumberFormat="1" applyFont="1" applyFill="1" applyBorder="1" applyAlignment="1">
      <alignment horizontal="left" wrapText="1"/>
    </xf>
    <xf numFmtId="3" fontId="9" fillId="0" borderId="38" xfId="0" applyNumberFormat="1" applyFont="1" applyBorder="1" applyAlignment="1">
      <alignment horizontal="left"/>
    </xf>
    <xf numFmtId="165" fontId="13" fillId="0" borderId="38" xfId="0" applyNumberFormat="1" applyFont="1" applyBorder="1" applyAlignment="1">
      <alignment horizontal="left"/>
    </xf>
    <xf numFmtId="0" fontId="9" fillId="0" borderId="38" xfId="0" applyFont="1" applyBorder="1" applyAlignment="1">
      <alignment horizontal="left"/>
    </xf>
    <xf numFmtId="0" fontId="22" fillId="0" borderId="0" xfId="0" applyFont="1" applyAlignment="1" applyProtection="1">
      <alignment horizontal="left"/>
      <protection hidden="1"/>
    </xf>
    <xf numFmtId="0" fontId="9" fillId="9" borderId="3" xfId="0" applyFont="1" applyFill="1" applyBorder="1" applyAlignment="1">
      <alignment horizontal="left"/>
    </xf>
    <xf numFmtId="0" fontId="9" fillId="9" borderId="4" xfId="0" applyFont="1" applyFill="1" applyBorder="1" applyAlignment="1">
      <alignment horizontal="left"/>
    </xf>
    <xf numFmtId="0" fontId="9" fillId="9" borderId="40" xfId="0" applyFont="1" applyFill="1" applyBorder="1" applyAlignment="1">
      <alignment horizontal="left"/>
    </xf>
    <xf numFmtId="2" fontId="14" fillId="0" borderId="41" xfId="0" applyNumberFormat="1" applyFont="1" applyBorder="1" applyAlignment="1">
      <alignment horizontal="left" vertical="center" wrapText="1"/>
    </xf>
    <xf numFmtId="2" fontId="23" fillId="0" borderId="38" xfId="0" applyNumberFormat="1" applyFont="1" applyBorder="1" applyAlignment="1">
      <alignment horizontal="left" vertical="center" wrapText="1"/>
    </xf>
    <xf numFmtId="2" fontId="14" fillId="0" borderId="42" xfId="0" applyNumberFormat="1" applyFont="1" applyBorder="1" applyAlignment="1">
      <alignment horizontal="left" vertical="center" wrapText="1"/>
    </xf>
    <xf numFmtId="2" fontId="23" fillId="0" borderId="13" xfId="0" applyNumberFormat="1" applyFont="1" applyBorder="1" applyAlignment="1">
      <alignment horizontal="left" vertical="center" wrapText="1"/>
    </xf>
    <xf numFmtId="6" fontId="12" fillId="0" borderId="36" xfId="2" applyNumberFormat="1" applyFont="1" applyBorder="1" applyAlignment="1" applyProtection="1">
      <alignment horizontal="left"/>
      <protection hidden="1"/>
    </xf>
    <xf numFmtId="0" fontId="22" fillId="0" borderId="43" xfId="2" applyFont="1" applyBorder="1" applyAlignment="1" applyProtection="1">
      <alignment horizontal="left"/>
      <protection hidden="1"/>
    </xf>
    <xf numFmtId="169" fontId="10" fillId="0" borderId="43" xfId="1" applyNumberFormat="1" applyFont="1" applyFill="1" applyBorder="1" applyAlignment="1" applyProtection="1">
      <alignment horizontal="left"/>
      <protection hidden="1"/>
    </xf>
    <xf numFmtId="0" fontId="12" fillId="0" borderId="43" xfId="2" applyFont="1" applyBorder="1" applyAlignment="1" applyProtection="1">
      <alignment horizontal="left"/>
      <protection hidden="1"/>
    </xf>
    <xf numFmtId="169" fontId="21" fillId="0" borderId="43" xfId="1" applyNumberFormat="1" applyFont="1" applyFill="1" applyBorder="1" applyAlignment="1" applyProtection="1">
      <alignment horizontal="left"/>
      <protection hidden="1"/>
    </xf>
    <xf numFmtId="169" fontId="22" fillId="0" borderId="43" xfId="1" applyNumberFormat="1" applyFont="1" applyFill="1" applyBorder="1" applyAlignment="1" applyProtection="1">
      <alignment horizontal="left"/>
      <protection hidden="1"/>
    </xf>
    <xf numFmtId="0" fontId="22" fillId="0" borderId="44" xfId="2" applyFont="1" applyBorder="1" applyAlignment="1" applyProtection="1">
      <alignment horizontal="left"/>
      <protection hidden="1"/>
    </xf>
    <xf numFmtId="4" fontId="22" fillId="0" borderId="43" xfId="2" applyNumberFormat="1" applyFont="1" applyBorder="1" applyAlignment="1" applyProtection="1">
      <alignment horizontal="left"/>
      <protection hidden="1"/>
    </xf>
    <xf numFmtId="3" fontId="22" fillId="0" borderId="44" xfId="2" applyNumberFormat="1" applyFont="1" applyBorder="1" applyAlignment="1" applyProtection="1">
      <alignment horizontal="left"/>
      <protection hidden="1"/>
    </xf>
    <xf numFmtId="0" fontId="9" fillId="0" borderId="46" xfId="0" applyFont="1" applyBorder="1" applyAlignment="1">
      <alignment horizontal="left"/>
    </xf>
    <xf numFmtId="0" fontId="9" fillId="0" borderId="47" xfId="0" applyFont="1" applyBorder="1" applyAlignment="1">
      <alignment horizontal="left"/>
    </xf>
    <xf numFmtId="0" fontId="9" fillId="0" borderId="48" xfId="0" applyFont="1" applyBorder="1" applyAlignment="1">
      <alignment horizontal="left"/>
    </xf>
    <xf numFmtId="0" fontId="9" fillId="0" borderId="49" xfId="0" applyFont="1" applyBorder="1" applyAlignment="1">
      <alignment horizontal="left"/>
    </xf>
    <xf numFmtId="49" fontId="24" fillId="5" borderId="45" xfId="0" applyNumberFormat="1" applyFont="1" applyFill="1" applyBorder="1" applyAlignment="1">
      <alignment horizontal="left" vertical="center" wrapText="1"/>
    </xf>
    <xf numFmtId="0" fontId="13" fillId="11" borderId="49" xfId="0" applyFont="1" applyFill="1" applyBorder="1" applyAlignment="1">
      <alignment horizontal="center" vertical="center"/>
    </xf>
    <xf numFmtId="0" fontId="14" fillId="0" borderId="49" xfId="0" applyFont="1" applyBorder="1" applyAlignment="1">
      <alignment horizontal="left" vertical="center"/>
    </xf>
    <xf numFmtId="165" fontId="14" fillId="0" borderId="49" xfId="0" applyNumberFormat="1" applyFont="1" applyBorder="1" applyAlignment="1">
      <alignment horizontal="left"/>
    </xf>
    <xf numFmtId="165" fontId="23" fillId="0" borderId="46" xfId="0" applyNumberFormat="1" applyFont="1" applyBorder="1" applyAlignment="1">
      <alignment horizontal="left"/>
    </xf>
    <xf numFmtId="0" fontId="13" fillId="0" borderId="49" xfId="0" applyFont="1" applyBorder="1" applyAlignment="1">
      <alignment horizontal="left"/>
    </xf>
    <xf numFmtId="49" fontId="5" fillId="2" borderId="45" xfId="0" applyNumberFormat="1" applyFont="1" applyFill="1" applyBorder="1" applyAlignment="1">
      <alignment horizontal="center" vertical="center" wrapText="1"/>
    </xf>
    <xf numFmtId="1" fontId="6" fillId="3" borderId="45" xfId="0" applyNumberFormat="1" applyFont="1" applyFill="1" applyBorder="1" applyAlignment="1">
      <alignment horizontal="center"/>
    </xf>
    <xf numFmtId="49" fontId="6" fillId="3" borderId="45" xfId="0" applyNumberFormat="1" applyFont="1" applyFill="1" applyBorder="1" applyAlignment="1">
      <alignment horizontal="center"/>
    </xf>
    <xf numFmtId="49" fontId="6" fillId="3" borderId="45" xfId="0" applyNumberFormat="1" applyFont="1" applyFill="1" applyBorder="1" applyAlignment="1">
      <alignment horizontal="left"/>
    </xf>
    <xf numFmtId="0" fontId="9" fillId="0" borderId="44" xfId="0" applyFont="1" applyBorder="1"/>
    <xf numFmtId="0" fontId="35" fillId="0" borderId="0" xfId="0" applyFont="1" applyAlignment="1">
      <alignment horizontal="left"/>
    </xf>
    <xf numFmtId="0" fontId="36" fillId="0" borderId="0" xfId="0" applyFont="1" applyAlignment="1">
      <alignment horizontal="left"/>
    </xf>
    <xf numFmtId="1" fontId="14" fillId="9" borderId="11" xfId="0" applyNumberFormat="1" applyFont="1" applyFill="1" applyBorder="1" applyAlignment="1">
      <alignment horizontal="left" vertical="center"/>
    </xf>
    <xf numFmtId="3" fontId="9" fillId="0" borderId="39" xfId="0" applyNumberFormat="1" applyFont="1" applyBorder="1" applyAlignment="1">
      <alignment horizontal="left"/>
    </xf>
    <xf numFmtId="165" fontId="9" fillId="0" borderId="38" xfId="0" applyNumberFormat="1" applyFont="1" applyBorder="1" applyAlignment="1">
      <alignment horizontal="left"/>
    </xf>
    <xf numFmtId="165" fontId="9" fillId="0" borderId="39" xfId="0" applyNumberFormat="1" applyFont="1" applyBorder="1" applyAlignment="1">
      <alignment horizontal="left"/>
    </xf>
    <xf numFmtId="3" fontId="9" fillId="0" borderId="51" xfId="0" applyNumberFormat="1" applyFont="1" applyBorder="1" applyAlignment="1">
      <alignment horizontal="left"/>
    </xf>
    <xf numFmtId="165" fontId="13" fillId="0" borderId="13" xfId="0" applyNumberFormat="1" applyFont="1" applyBorder="1" applyAlignment="1">
      <alignment horizontal="left"/>
    </xf>
    <xf numFmtId="3" fontId="9" fillId="0" borderId="53" xfId="0" applyNumberFormat="1" applyFont="1" applyBorder="1" applyAlignment="1">
      <alignment horizontal="left"/>
    </xf>
    <xf numFmtId="3" fontId="9" fillId="0" borderId="54" xfId="0" applyNumberFormat="1" applyFont="1" applyBorder="1" applyAlignment="1">
      <alignment horizontal="left"/>
    </xf>
    <xf numFmtId="165" fontId="13" fillId="0" borderId="54" xfId="0" applyNumberFormat="1" applyFont="1" applyBorder="1" applyAlignment="1">
      <alignment horizontal="left"/>
    </xf>
    <xf numFmtId="165" fontId="13" fillId="0" borderId="55" xfId="0" applyNumberFormat="1" applyFont="1" applyBorder="1" applyAlignment="1">
      <alignment horizontal="left"/>
    </xf>
    <xf numFmtId="2" fontId="23" fillId="0" borderId="35" xfId="0" applyNumberFormat="1" applyFont="1" applyBorder="1" applyAlignment="1">
      <alignment horizontal="left" vertical="center" wrapText="1"/>
    </xf>
    <xf numFmtId="2" fontId="14" fillId="0" borderId="0" xfId="0" applyNumberFormat="1" applyFont="1" applyAlignment="1">
      <alignment horizontal="left" vertical="center" wrapText="1"/>
    </xf>
    <xf numFmtId="2" fontId="14" fillId="0" borderId="38" xfId="0" applyNumberFormat="1" applyFont="1" applyBorder="1" applyAlignment="1">
      <alignment horizontal="left" vertical="center" wrapText="1"/>
    </xf>
    <xf numFmtId="0" fontId="9" fillId="0" borderId="51" xfId="0" applyFont="1" applyBorder="1" applyAlignment="1">
      <alignment horizontal="left"/>
    </xf>
    <xf numFmtId="3" fontId="9" fillId="0" borderId="56" xfId="0" applyNumberFormat="1" applyFont="1" applyBorder="1" applyAlignment="1">
      <alignment horizontal="left"/>
    </xf>
    <xf numFmtId="165" fontId="9" fillId="0" borderId="54" xfId="0" applyNumberFormat="1" applyFont="1" applyBorder="1" applyAlignment="1">
      <alignment horizontal="left"/>
    </xf>
    <xf numFmtId="3" fontId="9" fillId="0" borderId="57" xfId="0" applyNumberFormat="1" applyFont="1" applyBorder="1" applyAlignment="1">
      <alignment horizontal="left"/>
    </xf>
    <xf numFmtId="0" fontId="9" fillId="0" borderId="56" xfId="0" applyFont="1" applyBorder="1" applyAlignment="1">
      <alignment horizontal="left"/>
    </xf>
    <xf numFmtId="0" fontId="9" fillId="0" borderId="54" xfId="0" applyFont="1" applyBorder="1" applyAlignment="1">
      <alignment horizontal="left"/>
    </xf>
    <xf numFmtId="2" fontId="13" fillId="0" borderId="11" xfId="0" applyNumberFormat="1" applyFont="1" applyBorder="1" applyAlignment="1">
      <alignment horizontal="left" wrapText="1"/>
    </xf>
    <xf numFmtId="165" fontId="13" fillId="0" borderId="58" xfId="0" applyNumberFormat="1" applyFont="1" applyBorder="1" applyAlignment="1">
      <alignment horizontal="left"/>
    </xf>
    <xf numFmtId="165" fontId="13" fillId="0" borderId="20" xfId="0" applyNumberFormat="1" applyFont="1" applyBorder="1" applyAlignment="1">
      <alignment horizontal="left"/>
    </xf>
    <xf numFmtId="165" fontId="23" fillId="0" borderId="39" xfId="0" applyNumberFormat="1" applyFont="1" applyBorder="1" applyAlignment="1">
      <alignment horizontal="left"/>
    </xf>
    <xf numFmtId="0" fontId="9" fillId="0" borderId="60" xfId="0" applyFont="1" applyBorder="1" applyAlignment="1">
      <alignment horizontal="left"/>
    </xf>
    <xf numFmtId="49" fontId="24" fillId="5" borderId="59" xfId="0" applyNumberFormat="1" applyFont="1" applyFill="1" applyBorder="1" applyAlignment="1">
      <alignment horizontal="left" vertical="center" wrapText="1"/>
    </xf>
    <xf numFmtId="165" fontId="9" fillId="0" borderId="49" xfId="0" applyNumberFormat="1" applyFont="1" applyBorder="1" applyAlignment="1">
      <alignment horizontal="left"/>
    </xf>
    <xf numFmtId="165" fontId="13" fillId="0" borderId="49" xfId="0" applyNumberFormat="1" applyFont="1" applyBorder="1" applyAlignment="1">
      <alignment horizontal="left"/>
    </xf>
    <xf numFmtId="0" fontId="37" fillId="0" borderId="0" xfId="56"/>
    <xf numFmtId="0" fontId="37" fillId="0" borderId="0" xfId="56" applyAlignment="1">
      <alignment horizontal="justify" vertical="center"/>
    </xf>
    <xf numFmtId="0" fontId="12" fillId="0" borderId="31" xfId="0" applyFont="1" applyBorder="1" applyAlignment="1">
      <alignment wrapText="1"/>
    </xf>
    <xf numFmtId="0" fontId="12" fillId="0" borderId="0" xfId="0" applyFont="1" applyAlignment="1">
      <alignment wrapText="1"/>
    </xf>
    <xf numFmtId="0" fontId="12" fillId="0" borderId="32" xfId="0" applyFont="1" applyBorder="1" applyAlignment="1">
      <alignment wrapText="1"/>
    </xf>
    <xf numFmtId="0" fontId="9" fillId="0" borderId="0" xfId="0" applyFont="1" applyAlignment="1">
      <alignment horizontal="left"/>
    </xf>
    <xf numFmtId="0" fontId="9" fillId="0" borderId="2" xfId="0" applyFont="1" applyBorder="1" applyAlignment="1">
      <alignment horizontal="left"/>
    </xf>
    <xf numFmtId="0" fontId="9" fillId="0" borderId="34" xfId="0" applyFont="1" applyBorder="1" applyAlignment="1">
      <alignment horizontal="left"/>
    </xf>
    <xf numFmtId="0" fontId="9" fillId="0" borderId="35" xfId="0" applyFont="1" applyBorder="1" applyAlignment="1">
      <alignment horizontal="left"/>
    </xf>
    <xf numFmtId="0" fontId="10" fillId="0" borderId="31" xfId="0" applyFont="1" applyBorder="1" applyAlignment="1">
      <alignment wrapText="1"/>
    </xf>
    <xf numFmtId="0" fontId="13" fillId="0" borderId="0" xfId="0" applyFont="1" applyAlignment="1">
      <alignment wrapText="1"/>
    </xf>
    <xf numFmtId="0" fontId="13" fillId="0" borderId="32" xfId="0" applyFont="1" applyBorder="1" applyAlignment="1">
      <alignment wrapText="1"/>
    </xf>
    <xf numFmtId="0" fontId="10" fillId="0" borderId="31" xfId="0" applyFont="1" applyBorder="1" applyAlignment="1">
      <alignment horizontal="left" wrapText="1"/>
    </xf>
    <xf numFmtId="0" fontId="10" fillId="0" borderId="0" xfId="0" applyFont="1" applyAlignment="1">
      <alignment horizontal="left" wrapText="1"/>
    </xf>
    <xf numFmtId="0" fontId="10" fillId="0" borderId="32" xfId="0" applyFont="1" applyBorder="1" applyAlignment="1">
      <alignment horizontal="left" wrapText="1"/>
    </xf>
    <xf numFmtId="0" fontId="29" fillId="0" borderId="31" xfId="0" applyFont="1" applyBorder="1" applyAlignment="1">
      <alignment horizontal="left" wrapText="1"/>
    </xf>
    <xf numFmtId="0" fontId="29" fillId="0" borderId="0" xfId="0" applyFont="1" applyAlignment="1">
      <alignment horizontal="left" wrapText="1"/>
    </xf>
    <xf numFmtId="0" fontId="29" fillId="0" borderId="32" xfId="0" applyFont="1" applyBorder="1" applyAlignment="1">
      <alignment horizontal="left" wrapText="1"/>
    </xf>
    <xf numFmtId="0" fontId="12" fillId="0" borderId="31" xfId="0" applyFont="1" applyBorder="1" applyAlignment="1">
      <alignment horizontal="left" wrapText="1"/>
    </xf>
    <xf numFmtId="0" fontId="12" fillId="0" borderId="0" xfId="0" applyFont="1" applyAlignment="1">
      <alignment horizontal="left" wrapText="1"/>
    </xf>
    <xf numFmtId="0" fontId="12" fillId="0" borderId="32" xfId="0" applyFont="1" applyBorder="1" applyAlignment="1">
      <alignment horizontal="left" wrapText="1"/>
    </xf>
    <xf numFmtId="0" fontId="9" fillId="0" borderId="31" xfId="0" applyFont="1" applyBorder="1" applyAlignment="1">
      <alignment horizontal="left"/>
    </xf>
    <xf numFmtId="0" fontId="9" fillId="0" borderId="32" xfId="0" applyFont="1" applyBorder="1" applyAlignment="1">
      <alignment horizontal="left"/>
    </xf>
    <xf numFmtId="0" fontId="11" fillId="0" borderId="31" xfId="0" applyFont="1" applyBorder="1" applyAlignment="1">
      <alignment horizontal="left"/>
    </xf>
    <xf numFmtId="0" fontId="11" fillId="0" borderId="0" xfId="0" applyFont="1" applyAlignment="1">
      <alignment horizontal="left"/>
    </xf>
    <xf numFmtId="0" fontId="11" fillId="0" borderId="32" xfId="0" applyFont="1" applyBorder="1" applyAlignment="1">
      <alignment horizontal="left"/>
    </xf>
    <xf numFmtId="0" fontId="12" fillId="0" borderId="31" xfId="0" applyFont="1" applyBorder="1" applyAlignment="1">
      <alignment horizontal="left"/>
    </xf>
    <xf numFmtId="0" fontId="12" fillId="0" borderId="0" xfId="0" applyFont="1" applyAlignment="1">
      <alignment horizontal="left"/>
    </xf>
    <xf numFmtId="0" fontId="12" fillId="0" borderId="32" xfId="0" applyFont="1" applyBorder="1" applyAlignment="1">
      <alignment horizontal="left"/>
    </xf>
    <xf numFmtId="0" fontId="12" fillId="0" borderId="3" xfId="2" applyFont="1" applyBorder="1" applyAlignment="1" applyProtection="1">
      <alignment horizontal="left"/>
      <protection hidden="1"/>
    </xf>
    <xf numFmtId="0" fontId="12" fillId="0" borderId="4" xfId="2" applyFont="1" applyBorder="1" applyAlignment="1" applyProtection="1">
      <alignment horizontal="left"/>
      <protection hidden="1"/>
    </xf>
    <xf numFmtId="0" fontId="12" fillId="0" borderId="5" xfId="2" applyFont="1" applyBorder="1" applyAlignment="1" applyProtection="1">
      <alignment horizontal="left"/>
      <protection hidden="1"/>
    </xf>
    <xf numFmtId="0" fontId="12" fillId="0" borderId="0" xfId="0" applyFont="1" applyAlignment="1" applyProtection="1">
      <alignment horizontal="left" wrapText="1"/>
      <protection hidden="1"/>
    </xf>
    <xf numFmtId="0" fontId="10" fillId="0" borderId="3" xfId="2" applyFont="1" applyBorder="1" applyAlignment="1" applyProtection="1">
      <alignment horizontal="left"/>
      <protection hidden="1"/>
    </xf>
    <xf numFmtId="0" fontId="10" fillId="0" borderId="4" xfId="2" applyFont="1" applyBorder="1" applyAlignment="1" applyProtection="1">
      <alignment horizontal="left"/>
      <protection hidden="1"/>
    </xf>
    <xf numFmtId="0" fontId="10" fillId="0" borderId="5" xfId="2" applyFont="1" applyBorder="1" applyAlignment="1" applyProtection="1">
      <alignment horizontal="left"/>
      <protection hidden="1"/>
    </xf>
    <xf numFmtId="0" fontId="12" fillId="0" borderId="0" xfId="2" applyFont="1" applyAlignment="1" applyProtection="1">
      <alignment horizontal="left" wrapText="1"/>
      <protection hidden="1"/>
    </xf>
    <xf numFmtId="0" fontId="9" fillId="0" borderId="0" xfId="0" applyFont="1" applyAlignment="1" applyProtection="1">
      <alignment horizontal="left" wrapText="1"/>
      <protection hidden="1"/>
    </xf>
    <xf numFmtId="2" fontId="23" fillId="9" borderId="51" xfId="0" applyNumberFormat="1" applyFont="1" applyFill="1" applyBorder="1" applyAlignment="1">
      <alignment horizontal="left" wrapText="1"/>
    </xf>
    <xf numFmtId="0" fontId="13" fillId="9" borderId="38" xfId="0" applyFont="1" applyFill="1" applyBorder="1" applyAlignment="1">
      <alignment horizontal="left" wrapText="1"/>
    </xf>
    <xf numFmtId="164" fontId="12" fillId="0" borderId="0" xfId="0" applyNumberFormat="1" applyFont="1" applyAlignment="1">
      <alignment horizontal="left" wrapText="1"/>
    </xf>
    <xf numFmtId="0" fontId="9" fillId="10" borderId="21" xfId="0" applyFont="1" applyFill="1" applyBorder="1" applyAlignment="1">
      <alignment horizontal="left"/>
    </xf>
    <xf numFmtId="0" fontId="9" fillId="10" borderId="22" xfId="0" applyFont="1" applyFill="1" applyBorder="1" applyAlignment="1">
      <alignment horizontal="left"/>
    </xf>
    <xf numFmtId="0" fontId="9" fillId="10" borderId="23" xfId="0" applyFont="1" applyFill="1" applyBorder="1" applyAlignment="1">
      <alignment horizontal="left"/>
    </xf>
    <xf numFmtId="2" fontId="23" fillId="10" borderId="14" xfId="0" applyNumberFormat="1" applyFont="1" applyFill="1" applyBorder="1" applyAlignment="1">
      <alignment horizontal="left" wrapText="1"/>
    </xf>
    <xf numFmtId="0" fontId="13" fillId="10" borderId="38" xfId="0" applyFont="1" applyFill="1" applyBorder="1" applyAlignment="1">
      <alignment horizontal="left" wrapText="1"/>
    </xf>
    <xf numFmtId="2" fontId="23" fillId="10" borderId="51" xfId="0" applyNumberFormat="1" applyFont="1" applyFill="1" applyBorder="1" applyAlignment="1">
      <alignment horizontal="left" wrapText="1"/>
    </xf>
    <xf numFmtId="0" fontId="9" fillId="11" borderId="21" xfId="0" applyFont="1" applyFill="1" applyBorder="1" applyAlignment="1">
      <alignment horizontal="left"/>
    </xf>
    <xf numFmtId="0" fontId="9" fillId="11" borderId="50" xfId="0" applyFont="1" applyFill="1" applyBorder="1" applyAlignment="1">
      <alignment horizontal="left"/>
    </xf>
    <xf numFmtId="0" fontId="9" fillId="11" borderId="22" xfId="0" applyFont="1" applyFill="1" applyBorder="1" applyAlignment="1">
      <alignment horizontal="left"/>
    </xf>
    <xf numFmtId="0" fontId="9" fillId="11" borderId="52" xfId="0" applyFont="1" applyFill="1" applyBorder="1" applyAlignment="1">
      <alignment horizontal="left"/>
    </xf>
    <xf numFmtId="0" fontId="9" fillId="11" borderId="23" xfId="0" applyFont="1" applyFill="1" applyBorder="1" applyAlignment="1">
      <alignment horizontal="left"/>
    </xf>
    <xf numFmtId="2" fontId="23" fillId="11" borderId="14" xfId="0" applyNumberFormat="1" applyFont="1" applyFill="1" applyBorder="1" applyAlignment="1">
      <alignment horizontal="left" wrapText="1"/>
    </xf>
    <xf numFmtId="2" fontId="23" fillId="11" borderId="51" xfId="0" applyNumberFormat="1" applyFont="1" applyFill="1" applyBorder="1" applyAlignment="1">
      <alignment horizontal="left" wrapText="1"/>
    </xf>
    <xf numFmtId="0" fontId="13" fillId="11" borderId="38" xfId="0" applyFont="1" applyFill="1" applyBorder="1" applyAlignment="1">
      <alignment horizontal="left" wrapText="1"/>
    </xf>
    <xf numFmtId="2" fontId="23" fillId="11" borderId="38" xfId="0" applyNumberFormat="1" applyFont="1" applyFill="1" applyBorder="1" applyAlignment="1">
      <alignment horizontal="left" wrapText="1"/>
    </xf>
    <xf numFmtId="2" fontId="23" fillId="9" borderId="21" xfId="0" applyNumberFormat="1" applyFont="1" applyFill="1" applyBorder="1" applyAlignment="1">
      <alignment horizontal="left" wrapText="1"/>
    </xf>
    <xf numFmtId="0" fontId="13" fillId="9" borderId="22" xfId="0" applyFont="1" applyFill="1" applyBorder="1" applyAlignment="1">
      <alignment horizontal="left" wrapText="1"/>
    </xf>
    <xf numFmtId="2" fontId="23" fillId="9" borderId="22" xfId="0" applyNumberFormat="1" applyFont="1" applyFill="1" applyBorder="1" applyAlignment="1">
      <alignment horizontal="left" wrapText="1"/>
    </xf>
    <xf numFmtId="0" fontId="9" fillId="0" borderId="38" xfId="0" applyFont="1" applyBorder="1" applyAlignment="1">
      <alignment horizontal="left"/>
    </xf>
    <xf numFmtId="0" fontId="9" fillId="0" borderId="45" xfId="0" applyFont="1" applyBorder="1" applyAlignment="1">
      <alignment horizontal="left"/>
    </xf>
  </cellXfs>
  <cellStyles count="57">
    <cellStyle name="%" xfId="5" xr:uid="{00000000-0005-0000-0000-000000000000}"/>
    <cellStyle name="% 2" xfId="6" xr:uid="{00000000-0005-0000-0000-000001000000}"/>
    <cellStyle name="Comma" xfId="1" builtinId="3"/>
    <cellStyle name="Comma 2" xfId="7" xr:uid="{00000000-0005-0000-0000-000003000000}"/>
    <cellStyle name="Comma 2 2" xfId="8" xr:uid="{00000000-0005-0000-0000-000004000000}"/>
    <cellStyle name="Comma 2 2 2" xfId="41" xr:uid="{7FC75A83-9FA3-41AE-B853-3A3B6FA4981A}"/>
    <cellStyle name="Comma 2 3" xfId="9" xr:uid="{00000000-0005-0000-0000-000005000000}"/>
    <cellStyle name="Comma 2 3 2" xfId="42" xr:uid="{D27F1027-3F56-4F3E-AA3E-7DA36AF69C72}"/>
    <cellStyle name="Comma 2 4" xfId="40" xr:uid="{83ACB703-D133-4FC6-9446-D17B451D082B}"/>
    <cellStyle name="Comma 3" xfId="10" xr:uid="{00000000-0005-0000-0000-000006000000}"/>
    <cellStyle name="Comma 3 2" xfId="11" xr:uid="{00000000-0005-0000-0000-000007000000}"/>
    <cellStyle name="Comma 3 2 2" xfId="44" xr:uid="{22E2C322-EEFE-4376-AD16-49E3D49E1423}"/>
    <cellStyle name="Comma 3 3" xfId="43" xr:uid="{43A77B7B-BF3C-46E4-A3B7-DF731863DD3B}"/>
    <cellStyle name="Comma 4" xfId="12" xr:uid="{00000000-0005-0000-0000-000008000000}"/>
    <cellStyle name="Comma 4 2" xfId="45" xr:uid="{D8271AD6-7FB7-4934-8EA0-E31FE0224F4D}"/>
    <cellStyle name="Comma 5" xfId="13" xr:uid="{00000000-0005-0000-0000-000009000000}"/>
    <cellStyle name="Comma 5 2" xfId="46" xr:uid="{A5739FAF-A745-4351-9127-A4B7EC6DAE27}"/>
    <cellStyle name="Comma 6" xfId="39" xr:uid="{C17C19AE-129C-4F5A-95E7-8C2270391D46}"/>
    <cellStyle name="Currency 2" xfId="14" xr:uid="{00000000-0005-0000-0000-00000A000000}"/>
    <cellStyle name="Currency 2 2" xfId="15" xr:uid="{00000000-0005-0000-0000-00000B000000}"/>
    <cellStyle name="Currency 2 2 2" xfId="48" xr:uid="{404BD4A1-89CC-4AEB-8305-5363D898A88A}"/>
    <cellStyle name="Currency 2 3" xfId="16" xr:uid="{00000000-0005-0000-0000-00000C000000}"/>
    <cellStyle name="Currency 2 3 2" xfId="49" xr:uid="{F71CB063-8081-4C94-9E0F-E23E681C0CFD}"/>
    <cellStyle name="Currency 2 4" xfId="47" xr:uid="{7CD091DE-0EBF-43F8-B2A8-D7271839B318}"/>
    <cellStyle name="Currency 3" xfId="17" xr:uid="{00000000-0005-0000-0000-00000D000000}"/>
    <cellStyle name="Currency 3 2" xfId="18" xr:uid="{00000000-0005-0000-0000-00000E000000}"/>
    <cellStyle name="Currency 3 2 2" xfId="51" xr:uid="{7E84236F-1188-4D9E-A17C-15867EB29957}"/>
    <cellStyle name="Currency 3 3" xfId="19" xr:uid="{00000000-0005-0000-0000-00000F000000}"/>
    <cellStyle name="Currency 3 3 2" xfId="52" xr:uid="{62BFA82E-46F3-4A3A-912E-E46BC9DE4AE6}"/>
    <cellStyle name="Currency 3 4" xfId="50" xr:uid="{3DADC57A-8EBC-40F0-8724-1723FE4D38FB}"/>
    <cellStyle name="Currency 4" xfId="20" xr:uid="{00000000-0005-0000-0000-000010000000}"/>
    <cellStyle name="Currency 4 2" xfId="53" xr:uid="{F7A7F874-0265-4337-915F-5A3561E9EBE2}"/>
    <cellStyle name="Currency 5" xfId="21" xr:uid="{00000000-0005-0000-0000-000011000000}"/>
    <cellStyle name="Currency 5 2" xfId="54" xr:uid="{CEBD7D78-64E8-4B24-8D4B-633713F40A89}"/>
    <cellStyle name="Hyperlink" xfId="56" builtinId="8"/>
    <cellStyle name="Normal" xfId="0" builtinId="0"/>
    <cellStyle name="Normal 2" xfId="4" xr:uid="{00000000-0005-0000-0000-000013000000}"/>
    <cellStyle name="Normal 2 2" xfId="22" xr:uid="{00000000-0005-0000-0000-000014000000}"/>
    <cellStyle name="Normal 2 3" xfId="23" xr:uid="{00000000-0005-0000-0000-000015000000}"/>
    <cellStyle name="Normal 2_Proforma" xfId="24" xr:uid="{00000000-0005-0000-0000-000016000000}"/>
    <cellStyle name="Normal 3" xfId="25" xr:uid="{00000000-0005-0000-0000-000017000000}"/>
    <cellStyle name="Normal 3 2" xfId="26" xr:uid="{00000000-0005-0000-0000-000018000000}"/>
    <cellStyle name="Normal 4" xfId="27" xr:uid="{00000000-0005-0000-0000-000019000000}"/>
    <cellStyle name="Normal 4 2" xfId="28" xr:uid="{00000000-0005-0000-0000-00001A000000}"/>
    <cellStyle name="Normal 4 3" xfId="29" xr:uid="{00000000-0005-0000-0000-00001B000000}"/>
    <cellStyle name="Normal 4_example school pro-forma" xfId="30" xr:uid="{00000000-0005-0000-0000-00001C000000}"/>
    <cellStyle name="Normal 5" xfId="31" xr:uid="{00000000-0005-0000-0000-00001D000000}"/>
    <cellStyle name="Normal 6" xfId="38" xr:uid="{00000000-0005-0000-0000-00001E000000}"/>
    <cellStyle name="Normal 6 2" xfId="55" xr:uid="{F0414D6B-CD63-42E4-966C-3BD97D7DB041}"/>
    <cellStyle name="Normal 9" xfId="37" xr:uid="{00000000-0005-0000-0000-00001F000000}"/>
    <cellStyle name="Normal_0242 1998-99 ESTIMATE" xfId="2" xr:uid="{00000000-0005-0000-0000-000020000000}"/>
    <cellStyle name="Normal_NOR data PLASC 2002" xfId="3" xr:uid="{00000000-0005-0000-0000-000021000000}"/>
    <cellStyle name="Percent 2" xfId="32" xr:uid="{00000000-0005-0000-0000-000023000000}"/>
    <cellStyle name="Percent 2 2" xfId="33" xr:uid="{00000000-0005-0000-0000-000024000000}"/>
    <cellStyle name="Percent 2 2 2" xfId="34" xr:uid="{00000000-0005-0000-0000-000025000000}"/>
    <cellStyle name="Percent 2 3" xfId="35" xr:uid="{00000000-0005-0000-0000-000026000000}"/>
    <cellStyle name="Percent 3" xfId="36" xr:uid="{00000000-0005-0000-0000-000027000000}"/>
  </cellStyles>
  <dxfs count="0"/>
  <tableStyles count="0" defaultTableStyle="TableStyleMedium2" defaultPivotStyle="PivotStyleLight16"/>
  <colors>
    <mruColors>
      <color rgb="FF35EB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50</xdr:row>
      <xdr:rowOff>34925</xdr:rowOff>
    </xdr:from>
    <xdr:to>
      <xdr:col>0</xdr:col>
      <xdr:colOff>6363587</xdr:colOff>
      <xdr:row>100</xdr:row>
      <xdr:rowOff>1258</xdr:rowOff>
    </xdr:to>
    <xdr:pic>
      <xdr:nvPicPr>
        <xdr:cNvPr id="17" name="Picture 16">
          <a:extLst>
            <a:ext uri="{FF2B5EF4-FFF2-40B4-BE49-F238E27FC236}">
              <a16:creationId xmlns:a16="http://schemas.microsoft.com/office/drawing/2014/main" id="{0A42CA3C-5660-9504-E024-3E1C39F36502}"/>
            </a:ext>
          </a:extLst>
        </xdr:cNvPr>
        <xdr:cNvPicPr>
          <a:picLocks noChangeAspect="1"/>
        </xdr:cNvPicPr>
      </xdr:nvPicPr>
      <xdr:blipFill>
        <a:blip xmlns:r="http://schemas.openxmlformats.org/officeDocument/2006/relationships" r:embed="rId1"/>
        <a:stretch>
          <a:fillRect/>
        </a:stretch>
      </xdr:blipFill>
      <xdr:spPr>
        <a:xfrm>
          <a:off x="9525" y="9083675"/>
          <a:ext cx="6354062" cy="9015083"/>
        </a:xfrm>
        <a:prstGeom prst="rect">
          <a:avLst/>
        </a:prstGeom>
      </xdr:spPr>
    </xdr:pic>
    <xdr:clientData/>
  </xdr:twoCellAnchor>
  <xdr:twoCellAnchor editAs="oneCell">
    <xdr:from>
      <xdr:col>0</xdr:col>
      <xdr:colOff>9525</xdr:colOff>
      <xdr:row>100</xdr:row>
      <xdr:rowOff>19050</xdr:rowOff>
    </xdr:from>
    <xdr:to>
      <xdr:col>0</xdr:col>
      <xdr:colOff>6379464</xdr:colOff>
      <xdr:row>149</xdr:row>
      <xdr:rowOff>121902</xdr:rowOff>
    </xdr:to>
    <xdr:pic>
      <xdr:nvPicPr>
        <xdr:cNvPr id="18" name="Picture 17">
          <a:extLst>
            <a:ext uri="{FF2B5EF4-FFF2-40B4-BE49-F238E27FC236}">
              <a16:creationId xmlns:a16="http://schemas.microsoft.com/office/drawing/2014/main" id="{8652EB58-53EF-F731-0711-E2475F2D3809}"/>
            </a:ext>
          </a:extLst>
        </xdr:cNvPr>
        <xdr:cNvPicPr>
          <a:picLocks noChangeAspect="1"/>
        </xdr:cNvPicPr>
      </xdr:nvPicPr>
      <xdr:blipFill>
        <a:blip xmlns:r="http://schemas.openxmlformats.org/officeDocument/2006/relationships" r:embed="rId2"/>
        <a:stretch>
          <a:fillRect/>
        </a:stretch>
      </xdr:blipFill>
      <xdr:spPr>
        <a:xfrm>
          <a:off x="9525" y="18116550"/>
          <a:ext cx="6369939" cy="8970627"/>
        </a:xfrm>
        <a:prstGeom prst="rect">
          <a:avLst/>
        </a:prstGeom>
      </xdr:spPr>
    </xdr:pic>
    <xdr:clientData/>
  </xdr:twoCellAnchor>
  <xdr:twoCellAnchor editAs="oneCell">
    <xdr:from>
      <xdr:col>0</xdr:col>
      <xdr:colOff>19050</xdr:colOff>
      <xdr:row>150</xdr:row>
      <xdr:rowOff>38100</xdr:rowOff>
    </xdr:from>
    <xdr:to>
      <xdr:col>0</xdr:col>
      <xdr:colOff>6401691</xdr:colOff>
      <xdr:row>199</xdr:row>
      <xdr:rowOff>134601</xdr:rowOff>
    </xdr:to>
    <xdr:pic>
      <xdr:nvPicPr>
        <xdr:cNvPr id="20" name="Picture 19">
          <a:extLst>
            <a:ext uri="{FF2B5EF4-FFF2-40B4-BE49-F238E27FC236}">
              <a16:creationId xmlns:a16="http://schemas.microsoft.com/office/drawing/2014/main" id="{576D726B-9141-67EC-24BE-2DE5585C7502}"/>
            </a:ext>
          </a:extLst>
        </xdr:cNvPr>
        <xdr:cNvPicPr>
          <a:picLocks noChangeAspect="1"/>
        </xdr:cNvPicPr>
      </xdr:nvPicPr>
      <xdr:blipFill>
        <a:blip xmlns:r="http://schemas.openxmlformats.org/officeDocument/2006/relationships" r:embed="rId3"/>
        <a:stretch>
          <a:fillRect/>
        </a:stretch>
      </xdr:blipFill>
      <xdr:spPr>
        <a:xfrm>
          <a:off x="19050" y="27184350"/>
          <a:ext cx="6382641" cy="8964276"/>
        </a:xfrm>
        <a:prstGeom prst="rect">
          <a:avLst/>
        </a:prstGeom>
      </xdr:spPr>
    </xdr:pic>
    <xdr:clientData/>
  </xdr:twoCellAnchor>
  <xdr:twoCellAnchor editAs="oneCell">
    <xdr:from>
      <xdr:col>0</xdr:col>
      <xdr:colOff>38100</xdr:colOff>
      <xdr:row>200</xdr:row>
      <xdr:rowOff>9525</xdr:rowOff>
    </xdr:from>
    <xdr:to>
      <xdr:col>0</xdr:col>
      <xdr:colOff>6401688</xdr:colOff>
      <xdr:row>249</xdr:row>
      <xdr:rowOff>86973</xdr:rowOff>
    </xdr:to>
    <xdr:pic>
      <xdr:nvPicPr>
        <xdr:cNvPr id="21" name="Picture 20">
          <a:extLst>
            <a:ext uri="{FF2B5EF4-FFF2-40B4-BE49-F238E27FC236}">
              <a16:creationId xmlns:a16="http://schemas.microsoft.com/office/drawing/2014/main" id="{5D32A50F-A792-B08B-2431-B6E5CF765039}"/>
            </a:ext>
          </a:extLst>
        </xdr:cNvPr>
        <xdr:cNvPicPr>
          <a:picLocks noChangeAspect="1"/>
        </xdr:cNvPicPr>
      </xdr:nvPicPr>
      <xdr:blipFill>
        <a:blip xmlns:r="http://schemas.openxmlformats.org/officeDocument/2006/relationships" r:embed="rId4"/>
        <a:stretch>
          <a:fillRect/>
        </a:stretch>
      </xdr:blipFill>
      <xdr:spPr>
        <a:xfrm>
          <a:off x="38100" y="36204525"/>
          <a:ext cx="6363588" cy="8945223"/>
        </a:xfrm>
        <a:prstGeom prst="rect">
          <a:avLst/>
        </a:prstGeom>
      </xdr:spPr>
    </xdr:pic>
    <xdr:clientData/>
  </xdr:twoCellAnchor>
  <xdr:twoCellAnchor editAs="oneCell">
    <xdr:from>
      <xdr:col>0</xdr:col>
      <xdr:colOff>0</xdr:colOff>
      <xdr:row>250</xdr:row>
      <xdr:rowOff>38100</xdr:rowOff>
    </xdr:from>
    <xdr:to>
      <xdr:col>0</xdr:col>
      <xdr:colOff>6401693</xdr:colOff>
      <xdr:row>299</xdr:row>
      <xdr:rowOff>64742</xdr:rowOff>
    </xdr:to>
    <xdr:pic>
      <xdr:nvPicPr>
        <xdr:cNvPr id="22" name="Picture 21">
          <a:extLst>
            <a:ext uri="{FF2B5EF4-FFF2-40B4-BE49-F238E27FC236}">
              <a16:creationId xmlns:a16="http://schemas.microsoft.com/office/drawing/2014/main" id="{F41C6294-ADF3-3B8C-4CD8-F3A08ABE7F2B}"/>
            </a:ext>
          </a:extLst>
        </xdr:cNvPr>
        <xdr:cNvPicPr>
          <a:picLocks noChangeAspect="1"/>
        </xdr:cNvPicPr>
      </xdr:nvPicPr>
      <xdr:blipFill>
        <a:blip xmlns:r="http://schemas.openxmlformats.org/officeDocument/2006/relationships" r:embed="rId5"/>
        <a:stretch>
          <a:fillRect/>
        </a:stretch>
      </xdr:blipFill>
      <xdr:spPr>
        <a:xfrm>
          <a:off x="0" y="45281850"/>
          <a:ext cx="6401693" cy="8894417"/>
        </a:xfrm>
        <a:prstGeom prst="rect">
          <a:avLst/>
        </a:prstGeom>
      </xdr:spPr>
    </xdr:pic>
    <xdr:clientData/>
  </xdr:twoCellAnchor>
  <xdr:twoCellAnchor editAs="oneCell">
    <xdr:from>
      <xdr:col>0</xdr:col>
      <xdr:colOff>19050</xdr:colOff>
      <xdr:row>300</xdr:row>
      <xdr:rowOff>101600</xdr:rowOff>
    </xdr:from>
    <xdr:to>
      <xdr:col>0</xdr:col>
      <xdr:colOff>6439796</xdr:colOff>
      <xdr:row>349</xdr:row>
      <xdr:rowOff>83785</xdr:rowOff>
    </xdr:to>
    <xdr:pic>
      <xdr:nvPicPr>
        <xdr:cNvPr id="23" name="Picture 22">
          <a:extLst>
            <a:ext uri="{FF2B5EF4-FFF2-40B4-BE49-F238E27FC236}">
              <a16:creationId xmlns:a16="http://schemas.microsoft.com/office/drawing/2014/main" id="{20B63032-C3EE-47E9-5254-21725F0700D9}"/>
            </a:ext>
          </a:extLst>
        </xdr:cNvPr>
        <xdr:cNvPicPr>
          <a:picLocks noChangeAspect="1"/>
        </xdr:cNvPicPr>
      </xdr:nvPicPr>
      <xdr:blipFill>
        <a:blip xmlns:r="http://schemas.openxmlformats.org/officeDocument/2006/relationships" r:embed="rId6"/>
        <a:stretch>
          <a:fillRect/>
        </a:stretch>
      </xdr:blipFill>
      <xdr:spPr>
        <a:xfrm>
          <a:off x="19050" y="54394100"/>
          <a:ext cx="6420746" cy="8849960"/>
        </a:xfrm>
        <a:prstGeom prst="rect">
          <a:avLst/>
        </a:prstGeom>
      </xdr:spPr>
    </xdr:pic>
    <xdr:clientData/>
  </xdr:twoCellAnchor>
  <xdr:twoCellAnchor editAs="oneCell">
    <xdr:from>
      <xdr:col>0</xdr:col>
      <xdr:colOff>53975</xdr:colOff>
      <xdr:row>350</xdr:row>
      <xdr:rowOff>19050</xdr:rowOff>
    </xdr:from>
    <xdr:to>
      <xdr:col>0</xdr:col>
      <xdr:colOff>6417563</xdr:colOff>
      <xdr:row>399</xdr:row>
      <xdr:rowOff>160008</xdr:rowOff>
    </xdr:to>
    <xdr:pic>
      <xdr:nvPicPr>
        <xdr:cNvPr id="24" name="Picture 23">
          <a:extLst>
            <a:ext uri="{FF2B5EF4-FFF2-40B4-BE49-F238E27FC236}">
              <a16:creationId xmlns:a16="http://schemas.microsoft.com/office/drawing/2014/main" id="{DF2CBE70-F7FB-F051-D70A-F7E5B0D91328}"/>
            </a:ext>
          </a:extLst>
        </xdr:cNvPr>
        <xdr:cNvPicPr>
          <a:picLocks noChangeAspect="1"/>
        </xdr:cNvPicPr>
      </xdr:nvPicPr>
      <xdr:blipFill>
        <a:blip xmlns:r="http://schemas.openxmlformats.org/officeDocument/2006/relationships" r:embed="rId7"/>
        <a:stretch>
          <a:fillRect/>
        </a:stretch>
      </xdr:blipFill>
      <xdr:spPr>
        <a:xfrm>
          <a:off x="53975" y="63360300"/>
          <a:ext cx="6363588" cy="9008733"/>
        </a:xfrm>
        <a:prstGeom prst="rect">
          <a:avLst/>
        </a:prstGeom>
      </xdr:spPr>
    </xdr:pic>
    <xdr:clientData/>
  </xdr:twoCellAnchor>
  <xdr:twoCellAnchor editAs="oneCell">
    <xdr:from>
      <xdr:col>0</xdr:col>
      <xdr:colOff>0</xdr:colOff>
      <xdr:row>0</xdr:row>
      <xdr:rowOff>0</xdr:rowOff>
    </xdr:from>
    <xdr:to>
      <xdr:col>0</xdr:col>
      <xdr:colOff>6369939</xdr:colOff>
      <xdr:row>49</xdr:row>
      <xdr:rowOff>172712</xdr:rowOff>
    </xdr:to>
    <xdr:pic>
      <xdr:nvPicPr>
        <xdr:cNvPr id="2" name="Picture 1">
          <a:extLst>
            <a:ext uri="{FF2B5EF4-FFF2-40B4-BE49-F238E27FC236}">
              <a16:creationId xmlns:a16="http://schemas.microsoft.com/office/drawing/2014/main" id="{376660E1-6083-51B2-0820-68D2B1C2914B}"/>
            </a:ext>
          </a:extLst>
        </xdr:cNvPr>
        <xdr:cNvPicPr>
          <a:picLocks noChangeAspect="1"/>
        </xdr:cNvPicPr>
      </xdr:nvPicPr>
      <xdr:blipFill>
        <a:blip xmlns:r="http://schemas.openxmlformats.org/officeDocument/2006/relationships" r:embed="rId8"/>
        <a:stretch>
          <a:fillRect/>
        </a:stretch>
      </xdr:blipFill>
      <xdr:spPr>
        <a:xfrm>
          <a:off x="0" y="0"/>
          <a:ext cx="6369939" cy="9040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cs10dav/nodes/29225370/Spring%20final%20schools%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cs10dav/nodes/31633347/Summer%20Term%2016%20BALANCE%20Remitt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cs10dav/nodes/34475587/PVI%20Balancing%20payments%20Autumn%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cs10dav/nodes/31633347/SCHOOLS%20Summer%20Term%20Pay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cs10dav/nodes/29225370/Final%20Data%20Spring16%20Balancing%20Pay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ing payment "/>
      <sheetName val="Schools Data"/>
      <sheetName val="SD"/>
      <sheetName val="Cap"/>
      <sheetName val="Agg"/>
    </sheetNames>
    <sheetDataSet>
      <sheetData sheetId="0" refreshError="1"/>
      <sheetData sheetId="1"/>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ittance"/>
      <sheetName val="FINANCE"/>
      <sheetName val="Email"/>
      <sheetName val="EYE HOURS"/>
      <sheetName val="EYPP HOURS"/>
      <sheetName val="EYPP REC"/>
      <sheetName val="2 YO Interim"/>
      <sheetName val="3&amp;4 YO Interim"/>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Payments"/>
      <sheetName val="Interim Finance"/>
      <sheetName val="Deprivation"/>
      <sheetName val="2 yr data"/>
      <sheetName val="3&amp;4 yr data"/>
      <sheetName val="Setting Directory"/>
      <sheetName val="Census Funded Hour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ing payment "/>
      <sheetName val="Schools Data"/>
      <sheetName val="SD"/>
      <sheetName val="Cap"/>
      <sheetName val="Agg"/>
      <sheetName val="NAC"/>
      <sheetName val="Deprivation"/>
      <sheetName val="Lookup"/>
      <sheetName val="Sheet3"/>
      <sheetName val="Maintained"/>
      <sheetName val="Academ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Payments"/>
      <sheetName val="3.4 YO"/>
      <sheetName val="2YO"/>
      <sheetName val="Sheet1"/>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1"/>
  <sheetViews>
    <sheetView zoomScaleNormal="100" workbookViewId="0">
      <selection activeCell="A2" sqref="A2"/>
    </sheetView>
  </sheetViews>
  <sheetFormatPr defaultColWidth="9.28515625" defaultRowHeight="15.75" customHeight="1" x14ac:dyDescent="0.25"/>
  <cols>
    <col min="1" max="1" width="170.85546875" style="1" customWidth="1"/>
    <col min="2" max="4" width="9.28515625" style="1"/>
    <col min="5" max="6" width="9.28515625" style="1" customWidth="1"/>
    <col min="7" max="9" width="9.28515625" style="1"/>
    <col min="10" max="10" width="11.5703125" style="1" customWidth="1"/>
    <col min="11" max="11" width="1.85546875" style="1" hidden="1" customWidth="1"/>
    <col min="12" max="16384" width="9.28515625" style="1"/>
  </cols>
  <sheetData>
    <row r="1" spans="1:11" ht="15.75" customHeight="1" x14ac:dyDescent="0.25">
      <c r="A1" s="85"/>
      <c r="B1" s="86"/>
      <c r="C1" s="86"/>
      <c r="D1" s="86"/>
      <c r="E1" s="86"/>
      <c r="F1" s="86"/>
      <c r="G1" s="86"/>
      <c r="H1" s="86"/>
      <c r="I1" s="86"/>
      <c r="J1" s="87"/>
      <c r="K1" s="162"/>
    </row>
    <row r="2" spans="1:11" ht="15.75" customHeight="1" x14ac:dyDescent="0.25">
      <c r="A2" s="88" t="s">
        <v>0</v>
      </c>
      <c r="B2" s="89"/>
      <c r="C2" s="90"/>
      <c r="D2" s="90"/>
      <c r="E2" s="90"/>
      <c r="F2" s="90"/>
      <c r="G2" s="90"/>
      <c r="H2" s="90"/>
      <c r="I2" s="90"/>
      <c r="J2" s="91"/>
      <c r="K2" s="71"/>
    </row>
    <row r="3" spans="1:11" ht="15.75" customHeight="1" x14ac:dyDescent="0.25">
      <c r="A3" s="92"/>
      <c r="B3" s="90"/>
      <c r="C3" s="90"/>
      <c r="D3" s="90"/>
      <c r="E3" s="90"/>
      <c r="F3" s="90"/>
      <c r="G3" s="90"/>
      <c r="H3" s="90"/>
      <c r="I3" s="90"/>
      <c r="J3" s="91"/>
      <c r="K3" s="71"/>
    </row>
    <row r="4" spans="1:11" ht="15.75" customHeight="1" x14ac:dyDescent="0.25">
      <c r="A4" s="93" t="s">
        <v>140</v>
      </c>
      <c r="B4" s="90"/>
      <c r="C4" s="90"/>
      <c r="D4" s="90"/>
      <c r="E4" s="90"/>
      <c r="F4" s="90"/>
      <c r="G4" s="90"/>
      <c r="H4" s="90"/>
      <c r="I4" s="90"/>
      <c r="J4" s="91"/>
      <c r="K4" s="71"/>
    </row>
    <row r="5" spans="1:11" ht="15.75" customHeight="1" x14ac:dyDescent="0.25">
      <c r="A5" s="213" t="s">
        <v>141</v>
      </c>
      <c r="B5" s="197"/>
      <c r="C5" s="197"/>
      <c r="D5" s="197"/>
      <c r="E5" s="197"/>
      <c r="F5" s="197"/>
      <c r="G5" s="197"/>
      <c r="H5" s="197"/>
      <c r="I5" s="197"/>
      <c r="J5" s="214"/>
      <c r="K5" s="71"/>
    </row>
    <row r="6" spans="1:11" ht="15.75" customHeight="1" x14ac:dyDescent="0.25">
      <c r="A6" s="94"/>
      <c r="B6" s="90"/>
      <c r="C6" s="90"/>
      <c r="D6" s="90"/>
      <c r="E6" s="90"/>
      <c r="F6" s="90"/>
      <c r="G6" s="90"/>
      <c r="H6" s="90"/>
      <c r="I6" s="90"/>
      <c r="J6" s="91"/>
      <c r="K6" s="71"/>
    </row>
    <row r="7" spans="1:11" ht="15.75" customHeight="1" x14ac:dyDescent="0.25">
      <c r="A7" s="93" t="s">
        <v>1</v>
      </c>
      <c r="B7" s="90"/>
      <c r="C7" s="90"/>
      <c r="D7" s="90"/>
      <c r="E7" s="90"/>
      <c r="F7" s="90"/>
      <c r="G7" s="90"/>
      <c r="H7" s="90"/>
      <c r="I7" s="90"/>
      <c r="J7" s="91"/>
      <c r="K7" s="71"/>
    </row>
    <row r="8" spans="1:11" ht="15.75" customHeight="1" x14ac:dyDescent="0.25">
      <c r="A8" s="215" t="s">
        <v>2</v>
      </c>
      <c r="B8" s="216"/>
      <c r="C8" s="216"/>
      <c r="D8" s="216"/>
      <c r="E8" s="216"/>
      <c r="F8" s="216"/>
      <c r="G8" s="216"/>
      <c r="H8" s="216"/>
      <c r="I8" s="216"/>
      <c r="J8" s="217"/>
      <c r="K8" s="71"/>
    </row>
    <row r="9" spans="1:11" ht="15.75" customHeight="1" x14ac:dyDescent="0.25">
      <c r="A9" s="218" t="s">
        <v>3</v>
      </c>
      <c r="B9" s="219"/>
      <c r="C9" s="219"/>
      <c r="D9" s="219"/>
      <c r="E9" s="219"/>
      <c r="F9" s="219"/>
      <c r="G9" s="219"/>
      <c r="H9" s="219"/>
      <c r="I9" s="219"/>
      <c r="J9" s="220"/>
      <c r="K9" s="71"/>
    </row>
    <row r="10" spans="1:11" ht="15.75" customHeight="1" x14ac:dyDescent="0.25">
      <c r="A10" s="94"/>
      <c r="B10" s="90"/>
      <c r="C10" s="90"/>
      <c r="D10" s="90"/>
      <c r="E10" s="90"/>
      <c r="F10" s="90"/>
      <c r="G10" s="90"/>
      <c r="H10" s="90"/>
      <c r="I10" s="90"/>
      <c r="J10" s="91"/>
      <c r="K10" s="71"/>
    </row>
    <row r="11" spans="1:11" ht="15.75" customHeight="1" x14ac:dyDescent="0.25">
      <c r="A11" s="93" t="s">
        <v>4</v>
      </c>
      <c r="B11" s="90"/>
      <c r="C11" s="90"/>
      <c r="D11" s="90"/>
      <c r="E11" s="90"/>
      <c r="F11" s="90"/>
      <c r="G11" s="90"/>
      <c r="H11" s="90"/>
      <c r="I11" s="90"/>
      <c r="J11" s="91"/>
      <c r="K11" s="71"/>
    </row>
    <row r="12" spans="1:11" ht="15.75" customHeight="1" x14ac:dyDescent="0.25">
      <c r="A12" s="218" t="s">
        <v>5</v>
      </c>
      <c r="B12" s="219"/>
      <c r="C12" s="219"/>
      <c r="D12" s="219"/>
      <c r="E12" s="219"/>
      <c r="F12" s="219"/>
      <c r="G12" s="219"/>
      <c r="H12" s="219"/>
      <c r="I12" s="219"/>
      <c r="J12" s="220"/>
      <c r="K12" s="71"/>
    </row>
    <row r="13" spans="1:11" ht="15.75" customHeight="1" x14ac:dyDescent="0.25">
      <c r="A13" s="218" t="s">
        <v>142</v>
      </c>
      <c r="B13" s="219"/>
      <c r="C13" s="219"/>
      <c r="D13" s="219"/>
      <c r="E13" s="219"/>
      <c r="F13" s="219"/>
      <c r="G13" s="219"/>
      <c r="H13" s="219"/>
      <c r="I13" s="219"/>
      <c r="J13" s="220"/>
      <c r="K13" s="71"/>
    </row>
    <row r="14" spans="1:11" ht="15.75" customHeight="1" x14ac:dyDescent="0.25">
      <c r="A14" s="95"/>
      <c r="B14" s="96"/>
      <c r="C14" s="96"/>
      <c r="D14" s="96"/>
      <c r="E14" s="96"/>
      <c r="F14" s="96"/>
      <c r="G14" s="96"/>
      <c r="H14" s="96"/>
      <c r="I14" s="96"/>
      <c r="J14" s="97"/>
      <c r="K14" s="71"/>
    </row>
    <row r="15" spans="1:11" ht="15.75" customHeight="1" x14ac:dyDescent="0.25">
      <c r="A15" s="201" t="s">
        <v>6</v>
      </c>
      <c r="B15" s="202"/>
      <c r="C15" s="202"/>
      <c r="D15" s="202"/>
      <c r="E15" s="202"/>
      <c r="F15" s="202"/>
      <c r="G15" s="202"/>
      <c r="H15" s="202"/>
      <c r="I15" s="202"/>
      <c r="J15" s="203"/>
      <c r="K15" s="71"/>
    </row>
    <row r="16" spans="1:11" ht="15.75" customHeight="1" x14ac:dyDescent="0.25">
      <c r="A16" s="204" t="s">
        <v>7</v>
      </c>
      <c r="B16" s="205"/>
      <c r="C16" s="205"/>
      <c r="D16" s="205"/>
      <c r="E16" s="205"/>
      <c r="F16" s="205"/>
      <c r="G16" s="205"/>
      <c r="H16" s="205"/>
      <c r="I16" s="205"/>
      <c r="J16" s="206"/>
      <c r="K16" s="71"/>
    </row>
    <row r="17" spans="1:12" ht="15.75" customHeight="1" x14ac:dyDescent="0.25">
      <c r="A17" s="204"/>
      <c r="B17" s="205"/>
      <c r="C17" s="205"/>
      <c r="D17" s="205"/>
      <c r="E17" s="205"/>
      <c r="F17" s="205"/>
      <c r="G17" s="205"/>
      <c r="H17" s="205"/>
      <c r="I17" s="205"/>
      <c r="J17" s="206"/>
      <c r="K17" s="71"/>
    </row>
    <row r="18" spans="1:12" ht="15.75" customHeight="1" x14ac:dyDescent="0.25">
      <c r="A18" s="204"/>
      <c r="B18" s="205"/>
      <c r="C18" s="205"/>
      <c r="D18" s="205"/>
      <c r="E18" s="205"/>
      <c r="F18" s="205"/>
      <c r="G18" s="205"/>
      <c r="H18" s="205"/>
      <c r="I18" s="205"/>
      <c r="J18" s="206"/>
      <c r="K18" s="71"/>
    </row>
    <row r="19" spans="1:12" ht="15.75" customHeight="1" x14ac:dyDescent="0.25">
      <c r="A19" s="98"/>
      <c r="B19" s="83"/>
      <c r="C19" s="83"/>
      <c r="D19" s="83"/>
      <c r="E19" s="83"/>
      <c r="F19" s="83"/>
      <c r="G19" s="83"/>
      <c r="H19" s="83"/>
      <c r="I19" s="83"/>
      <c r="J19" s="99"/>
      <c r="K19" s="71"/>
    </row>
    <row r="20" spans="1:12" ht="15.75" customHeight="1" x14ac:dyDescent="0.25">
      <c r="A20" s="207" t="s">
        <v>143</v>
      </c>
      <c r="B20" s="208"/>
      <c r="C20" s="208"/>
      <c r="D20" s="208"/>
      <c r="E20" s="208"/>
      <c r="F20" s="208"/>
      <c r="G20" s="208"/>
      <c r="H20" s="208"/>
      <c r="I20" s="208"/>
      <c r="J20" s="209"/>
      <c r="K20" s="71"/>
      <c r="L20" s="78"/>
    </row>
    <row r="21" spans="1:12" ht="15.75" customHeight="1" x14ac:dyDescent="0.25">
      <c r="A21" s="207"/>
      <c r="B21" s="208"/>
      <c r="C21" s="208"/>
      <c r="D21" s="208"/>
      <c r="E21" s="208"/>
      <c r="F21" s="208"/>
      <c r="G21" s="208"/>
      <c r="H21" s="208"/>
      <c r="I21" s="208"/>
      <c r="J21" s="209"/>
      <c r="K21" s="71"/>
    </row>
    <row r="22" spans="1:12" x14ac:dyDescent="0.25">
      <c r="A22" s="207"/>
      <c r="B22" s="208"/>
      <c r="C22" s="208"/>
      <c r="D22" s="208"/>
      <c r="E22" s="208"/>
      <c r="F22" s="208"/>
      <c r="G22" s="208"/>
      <c r="H22" s="208"/>
      <c r="I22" s="208"/>
      <c r="J22" s="209"/>
      <c r="K22" s="71"/>
    </row>
    <row r="23" spans="1:12" ht="15.75" customHeight="1" x14ac:dyDescent="0.25">
      <c r="A23" s="100"/>
      <c r="B23" s="84"/>
      <c r="C23" s="84"/>
      <c r="D23" s="84"/>
      <c r="E23" s="84"/>
      <c r="F23" s="84"/>
      <c r="G23" s="84"/>
      <c r="H23" s="84"/>
      <c r="I23" s="84"/>
      <c r="J23" s="101"/>
      <c r="K23" s="71"/>
    </row>
    <row r="24" spans="1:12" ht="15.75" customHeight="1" x14ac:dyDescent="0.25">
      <c r="A24" s="93" t="s">
        <v>8</v>
      </c>
      <c r="B24" s="83"/>
      <c r="C24" s="83"/>
      <c r="D24" s="83"/>
      <c r="E24" s="83"/>
      <c r="F24" s="83"/>
      <c r="G24" s="83"/>
      <c r="H24" s="83"/>
      <c r="I24" s="83"/>
      <c r="J24" s="99"/>
      <c r="K24" s="71"/>
    </row>
    <row r="25" spans="1:12" ht="15.75" customHeight="1" x14ac:dyDescent="0.25">
      <c r="A25" s="210" t="s">
        <v>144</v>
      </c>
      <c r="B25" s="211"/>
      <c r="C25" s="211"/>
      <c r="D25" s="211"/>
      <c r="E25" s="211"/>
      <c r="F25" s="211"/>
      <c r="G25" s="211"/>
      <c r="H25" s="211"/>
      <c r="I25" s="211"/>
      <c r="J25" s="212"/>
      <c r="K25" s="71"/>
    </row>
    <row r="26" spans="1:12" ht="15.75" customHeight="1" x14ac:dyDescent="0.25">
      <c r="A26" s="210"/>
      <c r="B26" s="211"/>
      <c r="C26" s="211"/>
      <c r="D26" s="211"/>
      <c r="E26" s="211"/>
      <c r="F26" s="211"/>
      <c r="G26" s="211"/>
      <c r="H26" s="211"/>
      <c r="I26" s="211"/>
      <c r="J26" s="212"/>
      <c r="K26" s="71"/>
    </row>
    <row r="27" spans="1:12" ht="15.75" customHeight="1" x14ac:dyDescent="0.25">
      <c r="A27" s="194" t="s">
        <v>154</v>
      </c>
      <c r="B27" s="195"/>
      <c r="C27" s="195"/>
      <c r="D27" s="195"/>
      <c r="E27" s="195"/>
      <c r="F27" s="195"/>
      <c r="G27" s="195"/>
      <c r="H27" s="195"/>
      <c r="I27" s="195"/>
      <c r="J27" s="196"/>
      <c r="K27" s="71"/>
    </row>
    <row r="28" spans="1:12" ht="15.75" customHeight="1" x14ac:dyDescent="0.25">
      <c r="A28" s="197" t="s">
        <v>145</v>
      </c>
      <c r="B28" s="197"/>
      <c r="C28" s="197"/>
      <c r="D28" s="197"/>
      <c r="E28" s="197"/>
      <c r="F28" s="197"/>
      <c r="G28" s="197"/>
      <c r="H28" s="197"/>
      <c r="I28" s="197"/>
      <c r="J28" s="198"/>
    </row>
    <row r="29" spans="1:12" ht="15.75" customHeight="1" x14ac:dyDescent="0.25">
      <c r="A29" s="199"/>
      <c r="B29" s="199"/>
      <c r="C29" s="199"/>
      <c r="D29" s="199"/>
      <c r="E29" s="199"/>
      <c r="F29" s="199"/>
      <c r="G29" s="199"/>
      <c r="H29" s="199"/>
      <c r="I29" s="199"/>
      <c r="J29" s="200"/>
    </row>
    <row r="31" spans="1:12" ht="15.75" customHeight="1" x14ac:dyDescent="0.25">
      <c r="A31" s="2"/>
    </row>
  </sheetData>
  <sheetProtection algorithmName="SHA-512" hashValue="Zxzs8ZXl07swEDnvX4XfkResjJE0O8do1z1UaoUBAgv0A4pbBac3MUO/wWEhvFbDBbDC2LqL0uAzVGqjyRZkjw==" saltValue="6Um2BKILNOCZ1axOnC1kRw==" spinCount="100000" sheet="1" objects="1" scenarios="1"/>
  <customSheetViews>
    <customSheetView guid="{428FCDE4-CDEE-40B8-89EE-24236990FD28}" fitToPage="1">
      <selection activeCell="G6" sqref="G6"/>
      <pageMargins left="0" right="0" top="0" bottom="0" header="0" footer="0"/>
      <pageSetup paperSize="9" scale="95" orientation="portrait" r:id="rId1"/>
      <headerFooter>
        <oddHeader>&amp;CLincolnshire County Council</oddHeader>
        <oddFooter>&amp;CNursery Schools Budget Share 2020/21
Please Read First Tab</oddFooter>
      </headerFooter>
    </customSheetView>
  </customSheetViews>
  <mergeCells count="12">
    <mergeCell ref="A5:J5"/>
    <mergeCell ref="A8:J8"/>
    <mergeCell ref="A9:J9"/>
    <mergeCell ref="A12:J12"/>
    <mergeCell ref="A13:J13"/>
    <mergeCell ref="A27:J27"/>
    <mergeCell ref="A28:J28"/>
    <mergeCell ref="A29:J29"/>
    <mergeCell ref="A15:J15"/>
    <mergeCell ref="A16:J18"/>
    <mergeCell ref="A20:J22"/>
    <mergeCell ref="A25:J26"/>
  </mergeCells>
  <pageMargins left="0.70866141732283472" right="0.70866141732283472" top="0.74803149606299213" bottom="0.74803149606299213" header="0.31496062992125984" footer="0.31496062992125984"/>
  <pageSetup paperSize="9" scale="51" orientation="landscape" r:id="rId2"/>
  <headerFooter>
    <oddHeader>&amp;CLincolnshire County Council</oddHeader>
    <oddFooter>&amp;CNursery Schools Budget Share 2026/27
Please Read First Tab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9D7A-28BA-4C6E-A471-5862AEDB7032}">
  <dimension ref="C143:E332"/>
  <sheetViews>
    <sheetView tabSelected="1" workbookViewId="0">
      <selection activeCell="C46" sqref="C46"/>
    </sheetView>
  </sheetViews>
  <sheetFormatPr defaultRowHeight="15" x14ac:dyDescent="0.25"/>
  <cols>
    <col min="1" max="1" width="98.85546875" customWidth="1"/>
  </cols>
  <sheetData>
    <row r="143" spans="3:4" x14ac:dyDescent="0.25">
      <c r="D143" s="192"/>
    </row>
    <row r="144" spans="3:4" x14ac:dyDescent="0.25">
      <c r="C144" s="193"/>
    </row>
    <row r="227" spans="3:4" x14ac:dyDescent="0.25">
      <c r="D227" s="193"/>
    </row>
    <row r="228" spans="3:4" x14ac:dyDescent="0.25">
      <c r="C228" s="192"/>
    </row>
    <row r="332" spans="5:5" x14ac:dyDescent="0.25">
      <c r="E332" s="192"/>
    </row>
  </sheetData>
  <sheetProtection algorithmName="SHA-512" hashValue="XW7KYsAdvlfaFouJfGor2XRY6x07vUEghEGDGdcYD92lm37wlyWZUxQC0fjL/DzrJyXSs0WgasqcbsN4UfQO2g==" saltValue="kkSNA8dPeclAtP7ah+JWxA==" spinCount="100000" sheet="1" objects="1" scenarios="1"/>
  <pageMargins left="0.70866141732283472" right="0.70866141732283472" top="0.74803149606299213" bottom="0.74803149606299213" header="0.31496062992125984" footer="0.31496062992125984"/>
  <pageSetup paperSize="9" orientation="portrait" r:id="rId1"/>
  <headerFooter>
    <oddHeader>&amp;CLincolnshire County Council</oddHeader>
    <oddFooter>&amp;CNursery School Budget Share 2026/27
ISB weighting sheet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5EB35"/>
    <pageSetUpPr fitToPage="1"/>
  </sheetPr>
  <dimension ref="A1:Y132"/>
  <sheetViews>
    <sheetView zoomScale="80" zoomScaleNormal="80" workbookViewId="0">
      <selection activeCell="D4" sqref="D4"/>
    </sheetView>
  </sheetViews>
  <sheetFormatPr defaultColWidth="9.28515625" defaultRowHeight="15.75" x14ac:dyDescent="0.25"/>
  <cols>
    <col min="1" max="1" width="4.140625" style="8" customWidth="1"/>
    <col min="2" max="2" width="9.140625" style="8" customWidth="1"/>
    <col min="3" max="3" width="17.140625" style="8" customWidth="1"/>
    <col min="4" max="4" width="28.140625" style="8" customWidth="1"/>
    <col min="5" max="7" width="18.7109375" style="8" customWidth="1"/>
    <col min="8" max="8" width="4.5703125" style="8" customWidth="1"/>
    <col min="9" max="9" width="17" style="8" customWidth="1"/>
    <col min="10" max="10" width="11.28515625" style="8" customWidth="1"/>
    <col min="11" max="11" width="3.42578125" style="8" customWidth="1"/>
    <col min="12" max="12" width="3.85546875" style="8" customWidth="1"/>
    <col min="13" max="13" width="7" style="8" customWidth="1"/>
    <col min="14" max="14" width="47.7109375" style="8" customWidth="1"/>
    <col min="15" max="15" width="3.28515625" style="8" customWidth="1"/>
    <col min="16" max="16" width="9.28515625" style="8"/>
    <col min="17" max="17" width="10.28515625" style="8" bestFit="1" customWidth="1"/>
    <col min="18" max="22" width="9.28515625" style="8"/>
    <col min="23" max="23" width="11.5703125" style="8" customWidth="1"/>
    <col min="24" max="16384" width="9.28515625" style="8"/>
  </cols>
  <sheetData>
    <row r="1" spans="1:20" ht="19.5" customHeight="1" x14ac:dyDescent="0.25">
      <c r="A1" s="43" t="s">
        <v>128</v>
      </c>
      <c r="B1" s="43"/>
      <c r="C1" s="73"/>
      <c r="D1" s="73"/>
      <c r="E1" s="6"/>
      <c r="N1" s="6"/>
      <c r="R1" s="6"/>
    </row>
    <row r="2" spans="1:20" ht="19.5" customHeight="1" x14ac:dyDescent="0.25">
      <c r="A2" s="6"/>
      <c r="B2" s="6"/>
      <c r="E2" s="6"/>
      <c r="N2" s="6"/>
      <c r="R2" s="6"/>
    </row>
    <row r="3" spans="1:20" ht="15.75" customHeight="1" x14ac:dyDescent="0.25">
      <c r="A3" s="6" t="s">
        <v>9</v>
      </c>
      <c r="B3" s="11"/>
      <c r="G3" s="12"/>
      <c r="K3" s="6"/>
      <c r="M3" s="13" t="s">
        <v>10</v>
      </c>
      <c r="N3" s="14"/>
      <c r="P3" s="15"/>
      <c r="Q3" s="14"/>
      <c r="T3" s="16"/>
    </row>
    <row r="4" spans="1:20" ht="15" customHeight="1" x14ac:dyDescent="0.25">
      <c r="A4" s="6"/>
      <c r="B4" s="17" t="s">
        <v>11</v>
      </c>
      <c r="C4" s="18"/>
      <c r="D4" s="165"/>
      <c r="E4" s="19" t="e">
        <f>VLOOKUP(D4,Data!A1:C6,3,FALSE)</f>
        <v>#N/A</v>
      </c>
      <c r="F4" s="6"/>
      <c r="G4" s="20"/>
      <c r="K4" s="6"/>
      <c r="M4" s="8">
        <v>1</v>
      </c>
      <c r="P4" s="15"/>
      <c r="R4" s="21"/>
      <c r="T4" s="16"/>
    </row>
    <row r="5" spans="1:20" ht="13.5" customHeight="1" x14ac:dyDescent="0.25">
      <c r="A5" s="6"/>
      <c r="B5" s="17"/>
      <c r="C5" s="18"/>
      <c r="D5" s="22"/>
      <c r="E5" s="19"/>
      <c r="F5" s="6"/>
      <c r="G5" s="20"/>
      <c r="K5" s="6"/>
      <c r="P5" s="15"/>
      <c r="R5" s="21"/>
      <c r="T5" s="16"/>
    </row>
    <row r="6" spans="1:20" ht="18" customHeight="1" thickBot="1" x14ac:dyDescent="0.3">
      <c r="A6" s="6" t="s">
        <v>12</v>
      </c>
      <c r="B6" s="17"/>
      <c r="C6" s="18"/>
      <c r="D6" s="22"/>
      <c r="E6" s="19"/>
      <c r="F6" s="6"/>
      <c r="G6" s="20"/>
      <c r="K6" s="6"/>
      <c r="P6" s="15"/>
      <c r="R6" s="21"/>
      <c r="T6" s="16"/>
    </row>
    <row r="7" spans="1:20" ht="15" customHeight="1" thickBot="1" x14ac:dyDescent="0.3">
      <c r="A7" s="221" t="s">
        <v>121</v>
      </c>
      <c r="B7" s="222"/>
      <c r="C7" s="222"/>
      <c r="D7" s="223"/>
      <c r="E7" s="23">
        <v>5.53</v>
      </c>
      <c r="F7" s="4" t="s">
        <v>13</v>
      </c>
      <c r="G7" s="20"/>
      <c r="K7" s="6"/>
      <c r="P7" s="15"/>
      <c r="R7" s="21"/>
      <c r="T7" s="16"/>
    </row>
    <row r="8" spans="1:20" ht="15" customHeight="1" thickBot="1" x14ac:dyDescent="0.3">
      <c r="A8" s="221" t="s">
        <v>122</v>
      </c>
      <c r="B8" s="222"/>
      <c r="C8" s="222"/>
      <c r="D8" s="223"/>
      <c r="E8" s="23">
        <v>3.92</v>
      </c>
      <c r="F8" s="4" t="s">
        <v>13</v>
      </c>
      <c r="G8" s="20"/>
      <c r="K8" s="6"/>
      <c r="P8" s="15"/>
      <c r="R8" s="21"/>
      <c r="T8" s="16"/>
    </row>
    <row r="9" spans="1:20" ht="15" customHeight="1" thickBot="1" x14ac:dyDescent="0.3">
      <c r="A9" s="225" t="s">
        <v>129</v>
      </c>
      <c r="B9" s="226"/>
      <c r="C9" s="226"/>
      <c r="D9" s="227"/>
      <c r="E9" s="24">
        <v>9.4499999999999993</v>
      </c>
      <c r="F9" s="5" t="s">
        <v>13</v>
      </c>
      <c r="G9" s="20"/>
      <c r="K9" s="6"/>
      <c r="P9" s="15"/>
      <c r="R9" s="21"/>
      <c r="T9" s="16"/>
    </row>
    <row r="10" spans="1:20" ht="15" customHeight="1" x14ac:dyDescent="0.25">
      <c r="A10" s="6"/>
      <c r="B10" s="6"/>
      <c r="C10" s="6"/>
      <c r="D10" s="6"/>
      <c r="E10" s="25"/>
      <c r="F10" s="6"/>
      <c r="G10" s="20"/>
      <c r="K10" s="6"/>
      <c r="P10" s="15"/>
      <c r="R10" s="21"/>
      <c r="T10" s="16"/>
    </row>
    <row r="11" spans="1:20" ht="15" customHeight="1" x14ac:dyDescent="0.25">
      <c r="A11" s="6" t="s">
        <v>12</v>
      </c>
      <c r="B11" s="26"/>
      <c r="E11" s="6" t="s">
        <v>14</v>
      </c>
      <c r="F11" s="6" t="s">
        <v>15</v>
      </c>
      <c r="G11" s="27"/>
      <c r="M11" s="13"/>
      <c r="N11" s="14"/>
      <c r="P11" s="15"/>
      <c r="Q11" s="14"/>
      <c r="T11" s="16"/>
    </row>
    <row r="12" spans="1:20" ht="15" customHeight="1" x14ac:dyDescent="0.25">
      <c r="A12" s="8" t="s">
        <v>123</v>
      </c>
      <c r="B12" s="26"/>
      <c r="E12" s="28" t="e">
        <f>VLOOKUP(D4,'Early Years '!$A$7:$AI$14,5,0)+VLOOKUP(D4,'Early Years '!$A$6:$AD$14,6,0)</f>
        <v>#N/A</v>
      </c>
      <c r="F12" s="29" t="e">
        <f>VLOOKUP(D4,'Early Years '!A7:AI14,7,0)</f>
        <v>#N/A</v>
      </c>
      <c r="G12" s="30"/>
      <c r="M12" s="13"/>
      <c r="N12" s="14"/>
      <c r="P12" s="15"/>
      <c r="Q12" s="14"/>
      <c r="T12" s="16"/>
    </row>
    <row r="13" spans="1:20" ht="15" customHeight="1" x14ac:dyDescent="0.25">
      <c r="A13" s="8" t="s">
        <v>124</v>
      </c>
      <c r="B13" s="26"/>
      <c r="E13" s="28" t="e">
        <f>VLOOKUP(D4,'Early Years '!$A$7:$AI$14,8,0)+VLOOKUP(D4,'Early Years '!$A$7:$AI$14,9,0)</f>
        <v>#N/A</v>
      </c>
      <c r="F13" s="29" t="e">
        <f>VLOOKUP(D4,'Early Years '!$A$7:$AD$15,10,0)</f>
        <v>#N/A</v>
      </c>
      <c r="G13" s="31"/>
      <c r="M13" s="13"/>
      <c r="N13" s="14"/>
      <c r="P13" s="15"/>
      <c r="Q13" s="14"/>
      <c r="T13" s="16"/>
    </row>
    <row r="14" spans="1:20" ht="15" customHeight="1" x14ac:dyDescent="0.25">
      <c r="A14" s="8" t="s">
        <v>125</v>
      </c>
      <c r="B14" s="26"/>
      <c r="E14" s="28" t="e">
        <f>VLOOKUP(D4,'Early Years '!$A$7:$AI$14,11,0)+VLOOKUP(D4,'Early Years '!$A$7:$AI$14,12,0)</f>
        <v>#N/A</v>
      </c>
      <c r="F14" s="29" t="e">
        <f>VLOOKUP(D4,'Early Years '!$A$7:$AI$14,13,0)</f>
        <v>#N/A</v>
      </c>
      <c r="G14" s="125" t="e">
        <f>SUM(F12:F14)</f>
        <v>#N/A</v>
      </c>
      <c r="I14" s="8" t="s">
        <v>16</v>
      </c>
      <c r="M14" s="13">
        <v>2</v>
      </c>
      <c r="N14" s="14"/>
      <c r="P14" s="15"/>
      <c r="Q14" s="14"/>
      <c r="T14" s="16"/>
    </row>
    <row r="15" spans="1:20" ht="15" customHeight="1" x14ac:dyDescent="0.25">
      <c r="B15" s="26"/>
      <c r="E15" s="28"/>
      <c r="F15" s="29"/>
      <c r="G15" s="29"/>
      <c r="M15" s="13"/>
      <c r="N15" s="14"/>
      <c r="P15" s="15"/>
      <c r="Q15" s="14"/>
      <c r="T15" s="16"/>
    </row>
    <row r="16" spans="1:20" ht="15" customHeight="1" x14ac:dyDescent="0.25">
      <c r="B16" s="26"/>
      <c r="E16" s="28"/>
      <c r="F16" s="28"/>
      <c r="G16" s="29"/>
      <c r="M16" s="13"/>
      <c r="N16" s="14"/>
      <c r="P16" s="15"/>
      <c r="Q16" s="14"/>
      <c r="T16" s="16"/>
    </row>
    <row r="17" spans="1:20" ht="15" customHeight="1" thickBot="1" x14ac:dyDescent="0.3">
      <c r="A17" s="6" t="s">
        <v>17</v>
      </c>
      <c r="B17" s="17"/>
      <c r="C17" s="18"/>
      <c r="D17" s="22"/>
      <c r="E17" s="19"/>
      <c r="F17" s="6"/>
      <c r="G17" s="29"/>
      <c r="M17" s="13"/>
      <c r="N17" s="14"/>
      <c r="P17" s="15"/>
      <c r="Q17" s="14"/>
      <c r="T17" s="16"/>
    </row>
    <row r="18" spans="1:20" ht="15" customHeight="1" thickBot="1" x14ac:dyDescent="0.3">
      <c r="A18" s="221" t="s">
        <v>121</v>
      </c>
      <c r="B18" s="222"/>
      <c r="C18" s="222"/>
      <c r="D18" s="223"/>
      <c r="E18" s="23">
        <v>7.73</v>
      </c>
      <c r="F18" s="4" t="s">
        <v>13</v>
      </c>
      <c r="G18" s="29"/>
      <c r="M18" s="13"/>
      <c r="N18" s="14"/>
      <c r="P18" s="15"/>
      <c r="Q18" s="14"/>
      <c r="T18" s="16"/>
    </row>
    <row r="19" spans="1:20" ht="15" customHeight="1" thickBot="1" x14ac:dyDescent="0.3">
      <c r="A19" s="221" t="s">
        <v>157</v>
      </c>
      <c r="B19" s="222"/>
      <c r="C19" s="222"/>
      <c r="D19" s="223"/>
      <c r="E19" s="23">
        <v>0.13</v>
      </c>
      <c r="F19" s="4" t="s">
        <v>13</v>
      </c>
      <c r="G19" s="29"/>
      <c r="M19" s="13"/>
      <c r="N19" s="14"/>
      <c r="P19" s="15"/>
      <c r="Q19" s="14"/>
      <c r="T19" s="16"/>
    </row>
    <row r="20" spans="1:20" ht="15" customHeight="1" thickBot="1" x14ac:dyDescent="0.3">
      <c r="A20" s="225" t="s">
        <v>158</v>
      </c>
      <c r="B20" s="226"/>
      <c r="C20" s="226"/>
      <c r="D20" s="227"/>
      <c r="E20" s="24">
        <v>7.86</v>
      </c>
      <c r="F20" s="5" t="s">
        <v>13</v>
      </c>
      <c r="G20" s="29"/>
      <c r="M20" s="13"/>
      <c r="N20" s="14"/>
      <c r="P20" s="15"/>
      <c r="Q20" s="14"/>
      <c r="T20" s="16"/>
    </row>
    <row r="21" spans="1:20" ht="15" customHeight="1" x14ac:dyDescent="0.25">
      <c r="B21" s="26"/>
      <c r="E21" s="28"/>
      <c r="F21" s="28"/>
      <c r="G21" s="29"/>
      <c r="M21" s="13"/>
      <c r="N21" s="14"/>
      <c r="P21" s="15"/>
      <c r="Q21" s="14"/>
      <c r="T21" s="16"/>
    </row>
    <row r="22" spans="1:20" ht="15" customHeight="1" x14ac:dyDescent="0.25">
      <c r="A22" s="6" t="s">
        <v>17</v>
      </c>
      <c r="B22" s="26"/>
      <c r="E22" s="6" t="s">
        <v>14</v>
      </c>
      <c r="F22" s="6" t="s">
        <v>15</v>
      </c>
      <c r="G22" s="29"/>
      <c r="M22" s="13"/>
      <c r="N22" s="14"/>
      <c r="P22" s="15"/>
      <c r="Q22" s="14"/>
      <c r="T22" s="16"/>
    </row>
    <row r="23" spans="1:20" ht="15" customHeight="1" x14ac:dyDescent="0.25">
      <c r="A23" s="8" t="s">
        <v>123</v>
      </c>
      <c r="B23" s="26"/>
      <c r="E23" s="28" t="e">
        <f>VLOOKUP($D$4,'Early Years '!$A$7:$AI$14,14,0)+VLOOKUP($D$4,'Early Years '!$A$6:$AD$14,15,0)</f>
        <v>#N/A</v>
      </c>
      <c r="F23" s="32" t="e">
        <f>VLOOKUP(D4,'Early Years '!$A$7:$AI$14,18,0)</f>
        <v>#N/A</v>
      </c>
      <c r="G23" s="32"/>
      <c r="M23" s="13"/>
      <c r="N23" s="14"/>
      <c r="P23" s="15"/>
      <c r="Q23" s="14"/>
      <c r="T23" s="16"/>
    </row>
    <row r="24" spans="1:20" ht="15" customHeight="1" x14ac:dyDescent="0.25">
      <c r="A24" s="8" t="s">
        <v>124</v>
      </c>
      <c r="B24" s="26"/>
      <c r="E24" s="28" t="e">
        <f>VLOOKUP($D$4,'Early Years '!$A$7:$AI$14,19,0)+VLOOKUP($D$4,'Early Years '!$A$6:$AD$14,20,0)</f>
        <v>#N/A</v>
      </c>
      <c r="F24" s="32" t="e">
        <f>VLOOKUP(D4,'Early Years '!$A$7:$AI$14,23,0)</f>
        <v>#N/A</v>
      </c>
      <c r="G24" s="32"/>
      <c r="M24" s="13"/>
      <c r="N24" s="14"/>
      <c r="P24" s="15"/>
      <c r="Q24" s="14"/>
      <c r="T24" s="16"/>
    </row>
    <row r="25" spans="1:20" ht="15" customHeight="1" x14ac:dyDescent="0.25">
      <c r="A25" s="8" t="s">
        <v>125</v>
      </c>
      <c r="B25" s="26"/>
      <c r="E25" s="28" t="e">
        <f>VLOOKUP($D$4,'Early Years '!$A$7:$AI$14,24,0)+VLOOKUP($D$4,'Early Years '!$A$6:$AD$14,25,0)</f>
        <v>#N/A</v>
      </c>
      <c r="F25" s="32" t="e">
        <f>VLOOKUP($D$4,'Early Years '!$A$7:$AI$14,28,FALSE)</f>
        <v>#N/A</v>
      </c>
      <c r="G25" s="125" t="e">
        <f>SUM(F23:F25)</f>
        <v>#N/A</v>
      </c>
      <c r="I25" s="8" t="s">
        <v>16</v>
      </c>
      <c r="M25" s="13">
        <v>3</v>
      </c>
      <c r="N25" s="14"/>
      <c r="P25" s="15"/>
      <c r="Q25" s="14"/>
      <c r="T25" s="16"/>
    </row>
    <row r="26" spans="1:20" ht="15" customHeight="1" x14ac:dyDescent="0.25">
      <c r="B26" s="26"/>
      <c r="E26" s="28"/>
      <c r="F26" s="32"/>
      <c r="G26" s="29"/>
      <c r="M26" s="13"/>
      <c r="N26" s="14"/>
      <c r="P26" s="15"/>
      <c r="Q26" s="14"/>
      <c r="T26" s="16"/>
    </row>
    <row r="27" spans="1:20" ht="15" customHeight="1" thickBot="1" x14ac:dyDescent="0.3">
      <c r="A27" s="43" t="s">
        <v>18</v>
      </c>
      <c r="B27" s="131"/>
      <c r="C27" s="43"/>
      <c r="E27" s="28"/>
      <c r="F27" s="32"/>
      <c r="G27" s="29"/>
      <c r="M27" s="13"/>
      <c r="N27" s="14"/>
      <c r="P27" s="15"/>
      <c r="Q27" s="14"/>
      <c r="T27" s="16"/>
    </row>
    <row r="28" spans="1:20" ht="15" customHeight="1" thickBot="1" x14ac:dyDescent="0.3">
      <c r="A28" s="221" t="s">
        <v>121</v>
      </c>
      <c r="B28" s="222"/>
      <c r="C28" s="222"/>
      <c r="D28" s="223"/>
      <c r="E28" s="23">
        <v>10.57</v>
      </c>
      <c r="F28" s="4" t="s">
        <v>13</v>
      </c>
      <c r="G28" s="29"/>
      <c r="M28" s="13"/>
      <c r="N28" s="14"/>
      <c r="P28" s="15"/>
      <c r="Q28" s="14"/>
      <c r="T28" s="16"/>
    </row>
    <row r="29" spans="1:20" ht="15" customHeight="1" x14ac:dyDescent="0.25">
      <c r="B29" s="26"/>
      <c r="E29" s="28"/>
      <c r="F29" s="32"/>
      <c r="G29" s="29"/>
      <c r="M29" s="13"/>
      <c r="N29" s="14"/>
      <c r="P29" s="15"/>
      <c r="Q29" s="14"/>
      <c r="T29" s="16"/>
    </row>
    <row r="30" spans="1:20" ht="15" customHeight="1" x14ac:dyDescent="0.25">
      <c r="A30" s="6" t="s">
        <v>19</v>
      </c>
      <c r="B30" s="26"/>
      <c r="E30" s="6" t="s">
        <v>14</v>
      </c>
      <c r="F30" s="6" t="s">
        <v>15</v>
      </c>
      <c r="G30" s="29"/>
      <c r="M30" s="13"/>
      <c r="N30" s="14"/>
      <c r="P30" s="15"/>
      <c r="Q30" s="14"/>
      <c r="T30" s="16"/>
    </row>
    <row r="31" spans="1:20" ht="15" customHeight="1" x14ac:dyDescent="0.25">
      <c r="A31" s="8" t="s">
        <v>123</v>
      </c>
      <c r="B31" s="26"/>
      <c r="E31" s="28" t="e">
        <f>VLOOKUP(D4,'Early Years '!A7:AI14,29,FALSE)</f>
        <v>#N/A</v>
      </c>
      <c r="F31" s="32" t="e">
        <f>VLOOKUP(D4,'Early Years '!A7:AI14,30,FALSE)</f>
        <v>#N/A</v>
      </c>
      <c r="G31" s="29"/>
      <c r="M31" s="13"/>
      <c r="N31" s="14"/>
      <c r="P31" s="15"/>
      <c r="Q31" s="14"/>
      <c r="T31" s="16"/>
    </row>
    <row r="32" spans="1:20" ht="15" customHeight="1" x14ac:dyDescent="0.25">
      <c r="A32" s="8" t="s">
        <v>124</v>
      </c>
      <c r="B32" s="26"/>
      <c r="E32" s="28" t="e">
        <f>VLOOKUP(D4,'Early Years '!A8:AI15,31,FALSE)</f>
        <v>#N/A</v>
      </c>
      <c r="F32" s="32" t="e">
        <f>VLOOKUP(D4,'Early Years '!A8:AI15,32,FALSE)</f>
        <v>#N/A</v>
      </c>
      <c r="G32" s="32"/>
      <c r="M32" s="13"/>
      <c r="N32" s="14"/>
      <c r="P32" s="15"/>
      <c r="Q32" s="14"/>
      <c r="T32" s="16"/>
    </row>
    <row r="33" spans="1:25" ht="15" customHeight="1" x14ac:dyDescent="0.25">
      <c r="A33" s="8" t="s">
        <v>125</v>
      </c>
      <c r="B33" s="26"/>
      <c r="E33" s="28" t="e">
        <f>VLOOKUP(D4,'Early Years '!A9:AI16,33,FALSE)</f>
        <v>#N/A</v>
      </c>
      <c r="F33" s="32" t="e">
        <f>VLOOKUP(D4,'Early Years '!A9:AI16,34,FALSE)</f>
        <v>#N/A</v>
      </c>
      <c r="G33" s="139" t="e">
        <f>SUM(F31:F33)</f>
        <v>#N/A</v>
      </c>
      <c r="I33" s="8" t="s">
        <v>16</v>
      </c>
      <c r="M33" s="13">
        <v>4</v>
      </c>
      <c r="N33" s="14"/>
      <c r="P33" s="15"/>
      <c r="Q33" s="14"/>
      <c r="T33" s="16"/>
    </row>
    <row r="34" spans="1:25" ht="15" customHeight="1" x14ac:dyDescent="0.25">
      <c r="B34" s="26"/>
      <c r="E34" s="28"/>
      <c r="F34" s="32"/>
      <c r="G34" s="32"/>
      <c r="M34" s="13"/>
      <c r="N34" s="14"/>
      <c r="P34" s="15"/>
      <c r="Q34" s="14"/>
      <c r="T34" s="16"/>
    </row>
    <row r="35" spans="1:25" ht="15" customHeight="1" x14ac:dyDescent="0.25">
      <c r="A35" s="6" t="s">
        <v>20</v>
      </c>
      <c r="B35" s="26"/>
      <c r="F35" s="33"/>
      <c r="G35" s="29" t="e">
        <f>VLOOKUP(D4,'Early Years '!$A$7:$AI$14,3,0)</f>
        <v>#N/A</v>
      </c>
      <c r="I35" s="8" t="s">
        <v>21</v>
      </c>
      <c r="M35" s="13">
        <v>5</v>
      </c>
      <c r="N35" s="14"/>
      <c r="P35" s="15"/>
      <c r="Q35" s="14"/>
      <c r="T35" s="16"/>
    </row>
    <row r="36" spans="1:25" ht="15" customHeight="1" x14ac:dyDescent="0.25">
      <c r="A36" s="6" t="s">
        <v>22</v>
      </c>
      <c r="B36" s="26"/>
      <c r="G36" s="29" t="e">
        <f>VLOOKUP($D$4,'Early Years '!$A$7:$AI$14,4,FALSE)</f>
        <v>#N/A</v>
      </c>
      <c r="M36" s="13">
        <v>6</v>
      </c>
      <c r="N36" s="14"/>
      <c r="P36" s="15"/>
      <c r="Q36" s="14"/>
      <c r="T36" s="16"/>
    </row>
    <row r="37" spans="1:25" ht="15" customHeight="1" x14ac:dyDescent="0.25">
      <c r="A37" s="6"/>
      <c r="B37" s="26"/>
      <c r="G37" s="29"/>
      <c r="M37" s="13"/>
      <c r="N37" s="14"/>
      <c r="P37" s="15"/>
      <c r="Q37" s="14"/>
      <c r="T37" s="16"/>
    </row>
    <row r="38" spans="1:25" ht="15" customHeight="1" x14ac:dyDescent="0.25">
      <c r="A38" s="6"/>
      <c r="B38" s="26"/>
      <c r="G38" s="29"/>
      <c r="M38" s="13"/>
      <c r="N38" s="14"/>
      <c r="P38" s="15"/>
      <c r="Q38" s="14"/>
      <c r="T38" s="16"/>
    </row>
    <row r="39" spans="1:25" ht="15" customHeight="1" x14ac:dyDescent="0.25">
      <c r="B39" s="26"/>
      <c r="G39" s="31"/>
      <c r="M39" s="13"/>
      <c r="N39" s="14"/>
      <c r="P39" s="15"/>
      <c r="Q39" s="14"/>
      <c r="T39" s="16"/>
    </row>
    <row r="40" spans="1:25" ht="21" customHeight="1" thickBot="1" x14ac:dyDescent="0.35">
      <c r="A40" s="117" t="s">
        <v>126</v>
      </c>
      <c r="B40" s="118"/>
      <c r="C40" s="118"/>
      <c r="D40" s="118"/>
      <c r="E40" s="34"/>
      <c r="G40" s="119" t="e">
        <f>SUM(G14:G39)</f>
        <v>#N/A</v>
      </c>
      <c r="H40" s="34"/>
      <c r="I40" s="34"/>
      <c r="M40" s="8">
        <v>7</v>
      </c>
      <c r="N40" s="14"/>
      <c r="P40" s="15"/>
      <c r="Q40" s="14"/>
      <c r="R40" s="21"/>
      <c r="T40" s="16"/>
      <c r="X40" s="28"/>
      <c r="Y40" s="28"/>
    </row>
    <row r="41" spans="1:25" ht="21" customHeight="1" thickTop="1" x14ac:dyDescent="0.3">
      <c r="A41" s="117"/>
      <c r="B41" s="118"/>
      <c r="C41" s="118"/>
      <c r="D41" s="118"/>
      <c r="E41" s="34"/>
      <c r="G41" s="123"/>
      <c r="H41" s="34"/>
      <c r="I41" s="34"/>
      <c r="N41" s="14"/>
      <c r="P41" s="15"/>
      <c r="Q41" s="14"/>
      <c r="R41" s="21"/>
      <c r="T41" s="16"/>
      <c r="X41" s="28"/>
      <c r="Y41" s="28"/>
    </row>
    <row r="42" spans="1:25" ht="15" customHeight="1" x14ac:dyDescent="0.3">
      <c r="B42" s="124" t="s">
        <v>127</v>
      </c>
      <c r="C42" s="124"/>
      <c r="D42" s="124"/>
      <c r="E42" s="34"/>
      <c r="H42" s="34"/>
      <c r="I42" s="34"/>
      <c r="M42" s="15"/>
      <c r="N42" s="14"/>
      <c r="P42" s="15"/>
      <c r="Q42" s="14"/>
      <c r="R42" s="21"/>
      <c r="T42" s="16"/>
      <c r="X42" s="28"/>
      <c r="Y42" s="28"/>
    </row>
    <row r="43" spans="1:25" ht="15.75" customHeight="1" x14ac:dyDescent="0.25">
      <c r="B43" s="126" t="s">
        <v>23</v>
      </c>
      <c r="C43" s="140"/>
      <c r="D43" s="140"/>
      <c r="E43" s="141"/>
      <c r="F43" s="142"/>
      <c r="G43" s="140" t="s">
        <v>24</v>
      </c>
      <c r="H43" s="143"/>
      <c r="I43" s="144" t="s">
        <v>25</v>
      </c>
      <c r="J43" s="145" t="s">
        <v>26</v>
      </c>
      <c r="M43" s="15"/>
      <c r="N43" s="14"/>
      <c r="P43" s="15"/>
      <c r="Q43" s="14"/>
      <c r="R43" s="21"/>
      <c r="T43" s="16"/>
      <c r="X43" s="28"/>
      <c r="Y43" s="28"/>
    </row>
    <row r="44" spans="1:25" ht="11.85" customHeight="1" x14ac:dyDescent="0.25">
      <c r="B44" s="7"/>
      <c r="E44" s="9"/>
      <c r="G44" s="35"/>
      <c r="H44" s="9"/>
      <c r="I44" s="36"/>
      <c r="J44" s="37"/>
      <c r="M44" s="15"/>
      <c r="N44" s="14"/>
      <c r="P44" s="15"/>
      <c r="Q44" s="14"/>
      <c r="R44" s="21"/>
      <c r="T44" s="16"/>
      <c r="X44" s="28"/>
      <c r="Y44" s="28"/>
    </row>
    <row r="45" spans="1:25" ht="13.5" customHeight="1" x14ac:dyDescent="0.25">
      <c r="B45" s="7" t="s">
        <v>27</v>
      </c>
      <c r="E45" s="9"/>
      <c r="G45" s="16" t="e">
        <f>VLOOKUP($D$4,Deprivation!A4:S10,4,FALSE)</f>
        <v>#N/A</v>
      </c>
      <c r="H45" s="9"/>
      <c r="I45" s="38">
        <v>0</v>
      </c>
      <c r="J45" s="39">
        <v>0</v>
      </c>
      <c r="M45" s="15"/>
      <c r="N45" s="14"/>
      <c r="P45" s="15"/>
      <c r="Q45" s="14"/>
      <c r="R45" s="21"/>
      <c r="T45" s="16"/>
      <c r="X45" s="28"/>
      <c r="Y45" s="28"/>
    </row>
    <row r="46" spans="1:25" ht="12.75" customHeight="1" x14ac:dyDescent="0.25">
      <c r="B46" s="7" t="s">
        <v>28</v>
      </c>
      <c r="E46" s="9"/>
      <c r="G46" s="16" t="e">
        <f>VLOOKUP($D$4,Deprivation!A4:S10,5,FALSE)</f>
        <v>#N/A</v>
      </c>
      <c r="H46" s="9"/>
      <c r="I46" s="38">
        <v>190</v>
      </c>
      <c r="J46" s="39" t="e">
        <f>VLOOKUP($D$4,Deprivation!$A$4:$S$11,13,FALSE)</f>
        <v>#N/A</v>
      </c>
      <c r="K46" s="28"/>
      <c r="L46" s="28"/>
      <c r="N46" s="14"/>
      <c r="P46" s="15"/>
      <c r="Q46" s="14"/>
      <c r="R46" s="21"/>
      <c r="T46" s="16"/>
      <c r="X46" s="28"/>
      <c r="Y46" s="28"/>
    </row>
    <row r="47" spans="1:25" ht="12.75" customHeight="1" x14ac:dyDescent="0.25">
      <c r="B47" s="7" t="s">
        <v>29</v>
      </c>
      <c r="E47" s="9"/>
      <c r="G47" s="16" t="e">
        <f>VLOOKUP($D$4,Deprivation!A4:S10,6,FALSE)</f>
        <v>#N/A</v>
      </c>
      <c r="H47" s="9"/>
      <c r="I47" s="38">
        <v>380</v>
      </c>
      <c r="J47" s="39" t="e">
        <f>VLOOKUP($D$4,Deprivation!$A$4:$S$10,14,FALSE)</f>
        <v>#N/A</v>
      </c>
      <c r="K47" s="28"/>
      <c r="L47" s="28"/>
      <c r="N47" s="14"/>
      <c r="P47" s="15"/>
      <c r="Q47" s="14"/>
      <c r="R47" s="21"/>
      <c r="T47" s="16"/>
      <c r="X47" s="28"/>
      <c r="Y47" s="28"/>
    </row>
    <row r="48" spans="1:25" ht="12.75" customHeight="1" x14ac:dyDescent="0.25">
      <c r="B48" s="7" t="s">
        <v>30</v>
      </c>
      <c r="E48" s="9"/>
      <c r="G48" s="16" t="e">
        <f>VLOOKUP($D$4,Deprivation!A4:S10,7,FALSE)</f>
        <v>#N/A</v>
      </c>
      <c r="H48" s="9"/>
      <c r="I48" s="38">
        <v>570</v>
      </c>
      <c r="J48" s="39" t="e">
        <f>VLOOKUP($D$4,Deprivation!A4:S11,15,FALSE)</f>
        <v>#N/A</v>
      </c>
      <c r="K48" s="28"/>
      <c r="L48" s="28"/>
      <c r="N48" s="14"/>
      <c r="P48" s="15"/>
      <c r="Q48" s="14"/>
      <c r="R48" s="21"/>
      <c r="T48" s="16"/>
      <c r="X48" s="28"/>
      <c r="Y48" s="28"/>
    </row>
    <row r="49" spans="2:25" ht="12.75" customHeight="1" x14ac:dyDescent="0.25">
      <c r="B49" s="7" t="s">
        <v>31</v>
      </c>
      <c r="E49" s="9"/>
      <c r="G49" s="16" t="e">
        <f>VLOOKUP($D$4,Deprivation!$A$4:$S$11,8,FALSE)</f>
        <v>#N/A</v>
      </c>
      <c r="H49" s="9"/>
      <c r="I49" s="38">
        <v>760</v>
      </c>
      <c r="J49" s="39" t="e">
        <f>VLOOKUP($D$4,Deprivation!A4:S10,16,FALSE)</f>
        <v>#N/A</v>
      </c>
      <c r="N49" s="14"/>
      <c r="P49" s="15"/>
      <c r="Q49" s="14"/>
      <c r="R49" s="21"/>
      <c r="T49" s="16"/>
      <c r="X49" s="28"/>
      <c r="Y49" s="28"/>
    </row>
    <row r="50" spans="2:25" ht="12.75" customHeight="1" x14ac:dyDescent="0.25">
      <c r="B50" s="7" t="s">
        <v>32</v>
      </c>
      <c r="D50" s="6"/>
      <c r="E50" s="10"/>
      <c r="F50" s="6"/>
      <c r="G50" s="16" t="e">
        <f>VLOOKUP($D$4,Deprivation!$A$4:$S$10,9,FALSE)</f>
        <v>#N/A</v>
      </c>
      <c r="H50" s="10"/>
      <c r="I50" s="38">
        <v>950</v>
      </c>
      <c r="J50" s="39" t="e">
        <f>VLOOKUP($D$4,Deprivation!A4:S11,17,FALSE)</f>
        <v>#N/A</v>
      </c>
      <c r="K50" s="40"/>
      <c r="L50" s="40"/>
      <c r="N50" s="14"/>
      <c r="P50" s="15"/>
      <c r="Q50" s="14"/>
      <c r="R50" s="21"/>
      <c r="T50" s="16"/>
      <c r="X50" s="28"/>
      <c r="Y50" s="28"/>
    </row>
    <row r="51" spans="2:25" ht="12.75" customHeight="1" x14ac:dyDescent="0.25">
      <c r="B51" s="7" t="s">
        <v>33</v>
      </c>
      <c r="G51" s="16" t="e">
        <f>VLOOKUP($D$4,Deprivation!$A$4:$Z$11,10,FALSE)</f>
        <v>#N/A</v>
      </c>
      <c r="H51" s="34"/>
      <c r="I51" s="38">
        <v>1140</v>
      </c>
      <c r="J51" s="39" t="e">
        <f>VLOOKUP(D4,Deprivation!A4:S11,18,FALSE)</f>
        <v>#N/A</v>
      </c>
      <c r="N51" s="14"/>
      <c r="P51" s="15"/>
      <c r="Q51" s="14"/>
      <c r="R51" s="21"/>
      <c r="T51" s="16"/>
      <c r="X51" s="28"/>
      <c r="Y51" s="28"/>
    </row>
    <row r="52" spans="2:25" ht="12.75" customHeight="1" x14ac:dyDescent="0.25">
      <c r="B52" s="7"/>
      <c r="G52" s="16"/>
      <c r="H52" s="34"/>
      <c r="I52" s="9"/>
      <c r="J52" s="39"/>
      <c r="M52" s="15"/>
      <c r="N52" s="14"/>
      <c r="P52" s="15"/>
      <c r="Q52" s="14"/>
      <c r="R52" s="21"/>
      <c r="T52" s="16"/>
      <c r="X52" s="28"/>
      <c r="Y52" s="28"/>
    </row>
    <row r="53" spans="2:25" ht="11.85" customHeight="1" x14ac:dyDescent="0.25">
      <c r="B53" s="112"/>
      <c r="C53" s="113"/>
      <c r="D53" s="113"/>
      <c r="E53" s="113"/>
      <c r="F53" s="113"/>
      <c r="G53" s="114"/>
      <c r="H53" s="113"/>
      <c r="I53" s="113"/>
      <c r="J53" s="115" t="e">
        <f>SUM(J45:J51)</f>
        <v>#N/A</v>
      </c>
      <c r="K53" s="28"/>
      <c r="N53" s="14"/>
      <c r="P53" s="15"/>
      <c r="Q53" s="14"/>
      <c r="R53" s="21"/>
      <c r="T53" s="16"/>
      <c r="X53" s="28"/>
      <c r="Y53" s="28"/>
    </row>
    <row r="54" spans="2:25" ht="11.85" customHeight="1" x14ac:dyDescent="0.25">
      <c r="G54" s="16"/>
      <c r="J54" s="40"/>
      <c r="K54" s="28"/>
      <c r="N54" s="14"/>
      <c r="P54" s="15"/>
      <c r="Q54" s="14"/>
      <c r="R54" s="21"/>
      <c r="T54" s="16"/>
      <c r="X54" s="28"/>
      <c r="Y54" s="28"/>
    </row>
    <row r="55" spans="2:25" ht="15" customHeight="1" x14ac:dyDescent="0.25">
      <c r="B55" s="126" t="s">
        <v>130</v>
      </c>
      <c r="C55" s="140"/>
      <c r="D55" s="140"/>
      <c r="E55" s="140"/>
      <c r="F55" s="142"/>
      <c r="G55" s="146" t="s">
        <v>34</v>
      </c>
      <c r="H55" s="140"/>
      <c r="I55" s="140" t="s">
        <v>35</v>
      </c>
      <c r="J55" s="147" t="s">
        <v>26</v>
      </c>
      <c r="K55" s="28"/>
      <c r="N55" s="14"/>
      <c r="P55" s="15"/>
      <c r="Q55" s="14"/>
      <c r="R55" s="21"/>
      <c r="T55" s="16"/>
      <c r="X55" s="28"/>
      <c r="Y55" s="28"/>
    </row>
    <row r="56" spans="2:25" x14ac:dyDescent="0.25">
      <c r="B56" s="7" t="s">
        <v>36</v>
      </c>
      <c r="G56" s="8" t="e">
        <f>VLOOKUP($D$4,Deprivation!A4:AD10,21,FALSE)</f>
        <v>#N/A</v>
      </c>
      <c r="I56" s="116">
        <v>0.2</v>
      </c>
      <c r="J56" s="39" t="e">
        <f>VLOOKUP($D$4,Deprivation!$A$4:$AD$11,26,FALSE)</f>
        <v>#N/A</v>
      </c>
    </row>
    <row r="57" spans="2:25" ht="16.5" customHeight="1" x14ac:dyDescent="0.25">
      <c r="B57" s="7" t="s">
        <v>37</v>
      </c>
      <c r="G57" s="8" t="e">
        <f>VLOOKUP($D$4,Deprivation!A5:AD11,22,FALSE)</f>
        <v>#N/A</v>
      </c>
      <c r="I57" s="116">
        <v>0.2</v>
      </c>
      <c r="J57" s="39" t="e">
        <f>VLOOKUP($D$4,Deprivation!$A$4:$AD$11,27,FALSE)</f>
        <v>#N/A</v>
      </c>
      <c r="K57" s="28"/>
      <c r="N57" s="14"/>
      <c r="P57" s="15"/>
      <c r="Q57" s="14"/>
      <c r="R57" s="21"/>
      <c r="T57" s="16"/>
      <c r="X57" s="28"/>
      <c r="Y57" s="28"/>
    </row>
    <row r="58" spans="2:25" ht="15" customHeight="1" x14ac:dyDescent="0.25">
      <c r="B58" s="7" t="s">
        <v>38</v>
      </c>
      <c r="G58" s="8" t="e">
        <f>VLOOKUP($D$4,Deprivation!A6:AD12,23,FALSE)</f>
        <v>#N/A</v>
      </c>
      <c r="I58" s="116">
        <v>0.2</v>
      </c>
      <c r="J58" s="39" t="e">
        <f>VLOOKUP($D$4,Deprivation!$A$4:$AD$11,28,FALSE)</f>
        <v>#N/A</v>
      </c>
      <c r="K58" s="28"/>
      <c r="N58" s="14"/>
      <c r="P58" s="15"/>
      <c r="Q58" s="14"/>
      <c r="R58" s="21"/>
      <c r="T58" s="16"/>
      <c r="X58" s="28"/>
      <c r="Y58" s="28"/>
    </row>
    <row r="59" spans="2:25" ht="14.25" customHeight="1" x14ac:dyDescent="0.25">
      <c r="B59" s="7"/>
      <c r="G59" s="16"/>
      <c r="J59" s="111"/>
      <c r="K59" s="28"/>
      <c r="N59" s="14"/>
      <c r="P59" s="15"/>
      <c r="Q59" s="14"/>
      <c r="R59" s="21"/>
      <c r="T59" s="16"/>
      <c r="X59" s="28"/>
      <c r="Y59" s="28"/>
    </row>
    <row r="60" spans="2:25" ht="15.75" customHeight="1" x14ac:dyDescent="0.25">
      <c r="B60" s="112"/>
      <c r="C60" s="113"/>
      <c r="D60" s="113"/>
      <c r="E60" s="113"/>
      <c r="F60" s="113"/>
      <c r="G60" s="114"/>
      <c r="H60" s="113"/>
      <c r="I60" s="113"/>
      <c r="J60" s="115" t="e">
        <f>SUM(J56:J59)</f>
        <v>#N/A</v>
      </c>
      <c r="K60" s="28"/>
      <c r="N60" s="14"/>
      <c r="P60" s="15"/>
      <c r="Q60" s="14"/>
      <c r="R60" s="21"/>
      <c r="T60" s="16"/>
      <c r="X60" s="28"/>
      <c r="Y60" s="28"/>
    </row>
    <row r="61" spans="2:25" ht="15.75" customHeight="1" x14ac:dyDescent="0.25">
      <c r="G61" s="16"/>
      <c r="J61" s="110"/>
      <c r="K61" s="28"/>
      <c r="N61" s="14"/>
      <c r="P61" s="15"/>
      <c r="Q61" s="14"/>
      <c r="R61" s="21"/>
      <c r="T61" s="16"/>
      <c r="X61" s="28"/>
      <c r="Y61" s="28"/>
    </row>
    <row r="62" spans="2:25" ht="11.85" customHeight="1" x14ac:dyDescent="0.25">
      <c r="B62" s="6" t="s">
        <v>10</v>
      </c>
      <c r="F62" s="41"/>
      <c r="G62" s="28"/>
      <c r="J62" s="28"/>
      <c r="M62" s="15"/>
      <c r="N62" s="14"/>
      <c r="P62" s="15"/>
      <c r="Q62" s="14"/>
      <c r="R62" s="21"/>
      <c r="T62" s="16"/>
    </row>
    <row r="63" spans="2:25" x14ac:dyDescent="0.25">
      <c r="B63" s="8">
        <v>1</v>
      </c>
      <c r="C63" s="228" t="s">
        <v>39</v>
      </c>
      <c r="D63" s="228"/>
      <c r="E63" s="228"/>
      <c r="F63" s="228"/>
      <c r="G63" s="228"/>
      <c r="H63" s="228"/>
      <c r="I63" s="228"/>
      <c r="J63" s="228"/>
      <c r="K63" s="228"/>
      <c r="L63" s="228"/>
      <c r="M63" s="228"/>
      <c r="N63" s="14"/>
      <c r="P63" s="15"/>
      <c r="Q63" s="14"/>
      <c r="R63" s="21"/>
      <c r="T63" s="16"/>
    </row>
    <row r="64" spans="2:25" x14ac:dyDescent="0.25">
      <c r="B64" s="8">
        <v>2</v>
      </c>
      <c r="C64" s="228" t="s">
        <v>40</v>
      </c>
      <c r="D64" s="228"/>
      <c r="E64" s="228"/>
      <c r="F64" s="228"/>
      <c r="G64" s="228"/>
      <c r="H64" s="228"/>
      <c r="I64" s="228"/>
      <c r="J64" s="228"/>
      <c r="K64" s="228"/>
      <c r="L64" s="228"/>
      <c r="M64" s="228"/>
      <c r="N64" s="14"/>
      <c r="P64" s="15"/>
      <c r="Q64" s="14"/>
      <c r="R64" s="21"/>
      <c r="T64" s="16"/>
    </row>
    <row r="65" spans="1:20" x14ac:dyDescent="0.25">
      <c r="C65" s="224" t="s">
        <v>41</v>
      </c>
      <c r="D65" s="224"/>
      <c r="E65" s="224"/>
      <c r="F65" s="224"/>
      <c r="G65" s="224"/>
      <c r="H65" s="224"/>
      <c r="I65" s="224"/>
      <c r="J65" s="224"/>
      <c r="K65" s="224"/>
      <c r="L65" s="224"/>
      <c r="M65" s="224"/>
      <c r="N65" s="14"/>
      <c r="P65" s="15"/>
      <c r="Q65" s="14"/>
      <c r="R65" s="21"/>
      <c r="T65" s="16"/>
    </row>
    <row r="66" spans="1:20" ht="15.6" customHeight="1" x14ac:dyDescent="0.25">
      <c r="C66" s="224" t="s">
        <v>146</v>
      </c>
      <c r="D66" s="224"/>
      <c r="E66" s="224"/>
      <c r="F66" s="224"/>
      <c r="G66" s="224"/>
      <c r="H66" s="224"/>
      <c r="I66" s="224"/>
      <c r="J66" s="224"/>
      <c r="K66" s="224"/>
      <c r="L66" s="224"/>
      <c r="M66" s="224"/>
      <c r="N66" s="14"/>
      <c r="P66" s="15"/>
      <c r="Q66" s="14"/>
      <c r="R66" s="21"/>
      <c r="T66" s="16"/>
    </row>
    <row r="67" spans="1:20" x14ac:dyDescent="0.25">
      <c r="B67" s="8">
        <v>3</v>
      </c>
      <c r="C67" s="224" t="s">
        <v>42</v>
      </c>
      <c r="D67" s="224"/>
      <c r="E67" s="224"/>
      <c r="F67" s="224"/>
      <c r="G67" s="224"/>
      <c r="H67" s="224"/>
      <c r="I67" s="224"/>
      <c r="J67" s="224"/>
      <c r="K67" s="224"/>
      <c r="L67" s="224"/>
      <c r="M67" s="224"/>
      <c r="N67" s="14"/>
      <c r="P67" s="15"/>
      <c r="Q67" s="14"/>
      <c r="R67" s="21"/>
      <c r="T67" s="16"/>
    </row>
    <row r="68" spans="1:20" x14ac:dyDescent="0.25">
      <c r="C68" s="224" t="s">
        <v>41</v>
      </c>
      <c r="D68" s="224"/>
      <c r="E68" s="224"/>
      <c r="F68" s="224"/>
      <c r="G68" s="224"/>
      <c r="H68" s="224"/>
      <c r="I68" s="224"/>
      <c r="J68" s="224"/>
      <c r="K68" s="224"/>
      <c r="L68" s="224"/>
      <c r="M68" s="224"/>
      <c r="N68" s="14"/>
      <c r="P68" s="15"/>
      <c r="Q68" s="14"/>
      <c r="R68" s="21"/>
      <c r="T68" s="16"/>
    </row>
    <row r="69" spans="1:20" x14ac:dyDescent="0.25">
      <c r="C69" s="224" t="s">
        <v>146</v>
      </c>
      <c r="D69" s="224"/>
      <c r="E69" s="224"/>
      <c r="F69" s="224"/>
      <c r="G69" s="224"/>
      <c r="H69" s="224"/>
      <c r="I69" s="224"/>
      <c r="J69" s="224"/>
      <c r="K69" s="224"/>
      <c r="L69" s="224"/>
      <c r="M69" s="224"/>
      <c r="N69" s="14"/>
      <c r="P69" s="15"/>
      <c r="Q69" s="14"/>
      <c r="R69" s="21"/>
      <c r="T69" s="16"/>
    </row>
    <row r="70" spans="1:20" x14ac:dyDescent="0.25">
      <c r="B70" s="8">
        <v>4</v>
      </c>
      <c r="C70" s="224" t="s">
        <v>43</v>
      </c>
      <c r="D70" s="224"/>
      <c r="E70" s="224"/>
      <c r="F70" s="224"/>
      <c r="G70" s="224"/>
      <c r="H70" s="224"/>
      <c r="I70" s="224"/>
      <c r="J70" s="224"/>
      <c r="K70" s="224"/>
      <c r="L70" s="224"/>
      <c r="M70" s="224"/>
      <c r="N70" s="14"/>
      <c r="P70" s="15"/>
      <c r="Q70" s="14"/>
      <c r="R70" s="21"/>
      <c r="T70" s="16"/>
    </row>
    <row r="71" spans="1:20" x14ac:dyDescent="0.25">
      <c r="C71" s="224" t="s">
        <v>41</v>
      </c>
      <c r="D71" s="224"/>
      <c r="E71" s="224"/>
      <c r="F71" s="224"/>
      <c r="G71" s="224"/>
      <c r="H71" s="224"/>
      <c r="I71" s="224"/>
      <c r="J71" s="224"/>
      <c r="K71" s="224"/>
      <c r="L71" s="224"/>
      <c r="M71" s="224"/>
      <c r="N71" s="14"/>
      <c r="P71" s="15"/>
      <c r="Q71" s="14"/>
      <c r="R71" s="21"/>
      <c r="T71" s="16"/>
    </row>
    <row r="72" spans="1:20" ht="15.6" customHeight="1" x14ac:dyDescent="0.25">
      <c r="C72" s="224" t="s">
        <v>146</v>
      </c>
      <c r="D72" s="224"/>
      <c r="E72" s="224"/>
      <c r="F72" s="224"/>
      <c r="G72" s="224"/>
      <c r="H72" s="224"/>
      <c r="I72" s="224"/>
      <c r="J72" s="224"/>
      <c r="K72" s="224"/>
      <c r="L72" s="224"/>
      <c r="M72" s="224"/>
      <c r="N72" s="14"/>
      <c r="P72" s="15"/>
      <c r="Q72" s="14"/>
      <c r="R72" s="21"/>
      <c r="T72" s="16"/>
    </row>
    <row r="73" spans="1:20" x14ac:dyDescent="0.25">
      <c r="B73" s="8">
        <v>5</v>
      </c>
      <c r="C73" s="211" t="s">
        <v>147</v>
      </c>
      <c r="D73" s="211"/>
      <c r="E73" s="211"/>
      <c r="F73" s="211"/>
      <c r="G73" s="211"/>
      <c r="H73" s="211"/>
      <c r="I73" s="211"/>
      <c r="J73" s="211"/>
      <c r="K73" s="211"/>
      <c r="L73" s="211"/>
      <c r="M73" s="211"/>
      <c r="N73" s="14"/>
      <c r="P73" s="15"/>
      <c r="Q73" s="14"/>
      <c r="R73" s="21"/>
      <c r="T73" s="16"/>
    </row>
    <row r="74" spans="1:20" x14ac:dyDescent="0.25">
      <c r="C74" s="211" t="s">
        <v>44</v>
      </c>
      <c r="D74" s="211"/>
      <c r="E74" s="211"/>
      <c r="F74" s="211"/>
      <c r="G74" s="211"/>
      <c r="H74" s="211"/>
      <c r="I74" s="211"/>
      <c r="J74" s="211"/>
      <c r="K74" s="211"/>
      <c r="L74" s="211"/>
      <c r="M74" s="211"/>
      <c r="N74" s="14"/>
      <c r="P74" s="15"/>
      <c r="Q74" s="14"/>
      <c r="R74" s="21"/>
      <c r="T74" s="16"/>
    </row>
    <row r="75" spans="1:20" x14ac:dyDescent="0.25">
      <c r="C75" s="8" t="s">
        <v>148</v>
      </c>
      <c r="N75" s="14"/>
      <c r="P75" s="15"/>
      <c r="Q75" s="14"/>
      <c r="R75" s="21"/>
      <c r="T75" s="16"/>
    </row>
    <row r="76" spans="1:20" x14ac:dyDescent="0.25">
      <c r="B76" s="8">
        <v>6</v>
      </c>
      <c r="C76" s="229" t="s">
        <v>136</v>
      </c>
      <c r="D76" s="229"/>
      <c r="E76" s="229"/>
      <c r="F76" s="229"/>
      <c r="G76" s="229"/>
      <c r="H76" s="229"/>
      <c r="I76" s="229"/>
      <c r="J76" s="229"/>
      <c r="K76" s="229"/>
      <c r="L76" s="229"/>
      <c r="M76" s="229"/>
      <c r="N76" s="14"/>
      <c r="P76" s="15"/>
      <c r="Q76" s="14"/>
      <c r="R76" s="21"/>
      <c r="T76" s="16"/>
    </row>
    <row r="77" spans="1:20" x14ac:dyDescent="0.25">
      <c r="B77" s="11">
        <v>7</v>
      </c>
      <c r="C77" s="8" t="s">
        <v>149</v>
      </c>
      <c r="D77" s="42"/>
      <c r="E77" s="42"/>
      <c r="F77" s="42"/>
      <c r="G77" s="42"/>
      <c r="H77" s="42"/>
      <c r="I77" s="42"/>
      <c r="J77" s="42"/>
      <c r="K77" s="42"/>
      <c r="L77" s="42"/>
      <c r="M77" s="42"/>
      <c r="N77" s="14"/>
      <c r="P77" s="15"/>
      <c r="Q77" s="14"/>
      <c r="R77" s="21"/>
      <c r="T77" s="16"/>
    </row>
    <row r="78" spans="1:20" ht="12.75" customHeight="1" x14ac:dyDescent="0.25">
      <c r="C78" s="11"/>
      <c r="D78" s="11"/>
      <c r="E78" s="11"/>
      <c r="M78" s="15"/>
      <c r="N78" s="14"/>
      <c r="P78" s="15"/>
      <c r="Q78" s="14"/>
      <c r="R78" s="21"/>
      <c r="T78" s="16"/>
    </row>
    <row r="79" spans="1:20" ht="12.75" customHeight="1" x14ac:dyDescent="0.25">
      <c r="A79" s="43"/>
      <c r="B79" s="18"/>
      <c r="C79" s="6"/>
      <c r="D79" s="6"/>
      <c r="E79" s="6"/>
      <c r="M79" s="15"/>
      <c r="N79" s="14"/>
      <c r="P79" s="15"/>
      <c r="Q79" s="14"/>
      <c r="R79" s="21"/>
      <c r="T79" s="16"/>
    </row>
    <row r="80" spans="1:20" ht="12.75" customHeight="1" x14ac:dyDescent="0.25">
      <c r="A80" s="26"/>
      <c r="B80" s="26"/>
      <c r="M80" s="15"/>
      <c r="N80" s="14"/>
      <c r="P80" s="15"/>
      <c r="Q80" s="14"/>
      <c r="R80" s="21"/>
      <c r="T80" s="16"/>
    </row>
    <row r="81" spans="1:20" ht="12.75" customHeight="1" x14ac:dyDescent="0.25">
      <c r="C81" s="6"/>
      <c r="D81" s="6"/>
      <c r="E81" s="44"/>
      <c r="M81" s="15"/>
      <c r="N81" s="14"/>
      <c r="P81" s="15"/>
      <c r="Q81" s="14"/>
      <c r="R81" s="21"/>
      <c r="T81" s="16"/>
    </row>
    <row r="82" spans="1:20" ht="12.75" customHeight="1" x14ac:dyDescent="0.25">
      <c r="M82" s="15"/>
      <c r="N82" s="14"/>
      <c r="P82" s="15"/>
      <c r="Q82" s="14"/>
      <c r="R82" s="21"/>
      <c r="T82" s="16"/>
    </row>
    <row r="83" spans="1:20" ht="12.75" customHeight="1" x14ac:dyDescent="0.25">
      <c r="A83" s="43"/>
      <c r="B83" s="18"/>
      <c r="C83" s="11"/>
      <c r="D83" s="11"/>
      <c r="E83" s="11"/>
      <c r="M83" s="15"/>
      <c r="N83" s="14"/>
      <c r="P83" s="15"/>
      <c r="Q83" s="14"/>
      <c r="R83" s="21"/>
      <c r="T83" s="16"/>
    </row>
    <row r="84" spans="1:20" ht="12.75" customHeight="1" x14ac:dyDescent="0.25">
      <c r="A84" s="26"/>
      <c r="B84" s="11"/>
      <c r="C84" s="11"/>
      <c r="D84" s="11"/>
      <c r="E84" s="11"/>
      <c r="M84" s="15"/>
      <c r="N84" s="14"/>
      <c r="P84" s="15"/>
      <c r="Q84" s="14"/>
      <c r="R84" s="21"/>
      <c r="T84" s="16"/>
    </row>
    <row r="85" spans="1:20" ht="12.75" customHeight="1" x14ac:dyDescent="0.25">
      <c r="C85" s="11"/>
      <c r="D85" s="11"/>
      <c r="E85" s="11"/>
      <c r="M85" s="15"/>
      <c r="N85" s="14"/>
      <c r="P85" s="15"/>
      <c r="Q85" s="14"/>
      <c r="R85" s="21"/>
      <c r="T85" s="16"/>
    </row>
    <row r="86" spans="1:20" ht="12.75" customHeight="1" x14ac:dyDescent="0.25">
      <c r="C86" s="11"/>
      <c r="D86" s="11"/>
      <c r="E86" s="45"/>
      <c r="M86" s="15"/>
      <c r="N86" s="14"/>
      <c r="P86" s="15"/>
      <c r="Q86" s="14"/>
      <c r="R86" s="21"/>
      <c r="T86" s="16"/>
    </row>
    <row r="87" spans="1:20" ht="12.75" customHeight="1" x14ac:dyDescent="0.25">
      <c r="C87" s="11"/>
      <c r="D87" s="11"/>
      <c r="E87" s="45"/>
      <c r="M87" s="15"/>
      <c r="N87" s="14"/>
      <c r="P87" s="15"/>
      <c r="Q87" s="14"/>
      <c r="R87" s="21"/>
      <c r="T87" s="16"/>
    </row>
    <row r="88" spans="1:20" ht="12.75" customHeight="1" x14ac:dyDescent="0.25">
      <c r="C88" s="11"/>
      <c r="D88" s="11"/>
      <c r="E88" s="45"/>
      <c r="M88" s="15"/>
      <c r="N88" s="14"/>
      <c r="P88" s="15"/>
      <c r="Q88" s="14"/>
      <c r="R88" s="21"/>
      <c r="T88" s="16"/>
    </row>
    <row r="89" spans="1:20" ht="12.75" customHeight="1" x14ac:dyDescent="0.25">
      <c r="C89" s="11"/>
      <c r="D89" s="11"/>
      <c r="E89" s="45"/>
      <c r="M89" s="15"/>
      <c r="N89" s="14"/>
      <c r="P89" s="15"/>
      <c r="Q89" s="14"/>
      <c r="R89" s="21"/>
      <c r="T89" s="16"/>
    </row>
    <row r="90" spans="1:20" ht="12.75" customHeight="1" x14ac:dyDescent="0.25">
      <c r="C90" s="11"/>
      <c r="D90" s="11"/>
      <c r="E90" s="45"/>
      <c r="M90" s="15"/>
      <c r="N90" s="14"/>
      <c r="P90" s="15"/>
      <c r="Q90" s="14"/>
      <c r="R90" s="21"/>
      <c r="T90" s="16"/>
    </row>
    <row r="91" spans="1:20" ht="12.75" customHeight="1" x14ac:dyDescent="0.25">
      <c r="C91" s="11"/>
      <c r="D91" s="11"/>
      <c r="E91" s="45"/>
      <c r="M91" s="15"/>
      <c r="N91" s="14"/>
      <c r="P91" s="15"/>
      <c r="Q91" s="14"/>
      <c r="R91" s="21"/>
      <c r="T91" s="16"/>
    </row>
    <row r="92" spans="1:20" ht="12.75" customHeight="1" x14ac:dyDescent="0.25">
      <c r="B92" s="11"/>
      <c r="C92" s="11"/>
      <c r="D92" s="11"/>
      <c r="E92" s="11"/>
      <c r="M92" s="15"/>
      <c r="N92" s="14"/>
      <c r="P92" s="15"/>
      <c r="Q92" s="14"/>
      <c r="R92" s="21"/>
      <c r="T92" s="16"/>
    </row>
    <row r="93" spans="1:20" ht="12.75" customHeight="1" x14ac:dyDescent="0.25">
      <c r="C93" s="11"/>
      <c r="D93" s="11"/>
      <c r="E93" s="11"/>
      <c r="M93" s="15"/>
      <c r="N93" s="14"/>
      <c r="P93" s="15"/>
      <c r="Q93" s="14"/>
      <c r="R93" s="21"/>
      <c r="T93" s="16"/>
    </row>
    <row r="94" spans="1:20" ht="12.75" customHeight="1" x14ac:dyDescent="0.25">
      <c r="B94" s="18"/>
      <c r="C94" s="6"/>
      <c r="D94" s="6"/>
      <c r="E94" s="6"/>
      <c r="M94" s="15"/>
      <c r="N94" s="14"/>
      <c r="P94" s="15"/>
      <c r="Q94" s="14"/>
      <c r="R94" s="21"/>
      <c r="T94" s="16"/>
    </row>
    <row r="95" spans="1:20" ht="12.75" customHeight="1" x14ac:dyDescent="0.25">
      <c r="M95" s="15"/>
      <c r="N95" s="14"/>
      <c r="P95" s="15"/>
      <c r="Q95" s="14"/>
      <c r="R95" s="21"/>
      <c r="T95" s="16"/>
    </row>
    <row r="96" spans="1:20" ht="12.75" customHeight="1" x14ac:dyDescent="0.25">
      <c r="M96" s="15"/>
      <c r="N96" s="14"/>
      <c r="P96" s="15"/>
      <c r="Q96" s="14"/>
      <c r="R96" s="21"/>
      <c r="T96" s="16"/>
    </row>
    <row r="97" spans="2:20" ht="12.75" customHeight="1" x14ac:dyDescent="0.25">
      <c r="B97" s="6"/>
      <c r="C97" s="6"/>
      <c r="D97" s="6"/>
      <c r="E97" s="6"/>
      <c r="M97" s="15"/>
      <c r="N97" s="14"/>
      <c r="P97" s="15"/>
      <c r="Q97" s="14"/>
      <c r="R97" s="21"/>
      <c r="T97" s="16"/>
    </row>
    <row r="98" spans="2:20" ht="12.75" customHeight="1" x14ac:dyDescent="0.25">
      <c r="C98" s="6"/>
      <c r="D98" s="6"/>
      <c r="E98" s="6"/>
      <c r="M98" s="15"/>
      <c r="N98" s="14"/>
      <c r="P98" s="15"/>
      <c r="Q98" s="14"/>
      <c r="R98" s="21"/>
      <c r="T98" s="16"/>
    </row>
    <row r="99" spans="2:20" ht="12.75" customHeight="1" x14ac:dyDescent="0.25">
      <c r="B99" s="11"/>
      <c r="M99" s="15"/>
      <c r="N99" s="14"/>
      <c r="P99" s="15"/>
      <c r="Q99" s="14"/>
      <c r="R99" s="21"/>
      <c r="T99" s="16"/>
    </row>
    <row r="100" spans="2:20" ht="12.75" customHeight="1" x14ac:dyDescent="0.25">
      <c r="M100" s="15"/>
      <c r="N100" s="14"/>
      <c r="P100" s="15"/>
      <c r="Q100" s="14"/>
      <c r="R100" s="21"/>
      <c r="T100" s="16"/>
    </row>
    <row r="101" spans="2:20" ht="12.75" customHeight="1" x14ac:dyDescent="0.25">
      <c r="B101" s="18"/>
      <c r="M101" s="15"/>
      <c r="N101" s="14"/>
      <c r="P101" s="15"/>
      <c r="Q101" s="14"/>
      <c r="R101" s="21"/>
      <c r="T101" s="16"/>
    </row>
    <row r="102" spans="2:20" ht="12.75" customHeight="1" x14ac:dyDescent="0.25">
      <c r="M102" s="15"/>
      <c r="N102" s="14"/>
      <c r="P102" s="15"/>
      <c r="Q102" s="14"/>
      <c r="R102" s="21"/>
      <c r="T102" s="16"/>
    </row>
    <row r="103" spans="2:20" ht="12.75" customHeight="1" x14ac:dyDescent="0.25">
      <c r="M103" s="15"/>
      <c r="N103" s="14"/>
      <c r="P103" s="15"/>
      <c r="Q103" s="14"/>
      <c r="R103" s="21"/>
      <c r="T103" s="16"/>
    </row>
    <row r="104" spans="2:20" ht="12.75" customHeight="1" x14ac:dyDescent="0.25">
      <c r="B104" s="6"/>
      <c r="M104" s="15"/>
      <c r="N104" s="14"/>
      <c r="P104" s="15"/>
      <c r="Q104" s="14"/>
      <c r="R104" s="21"/>
      <c r="T104" s="16"/>
    </row>
    <row r="105" spans="2:20" ht="12.75" customHeight="1" x14ac:dyDescent="0.25">
      <c r="M105" s="15"/>
      <c r="N105" s="14"/>
      <c r="P105" s="15"/>
      <c r="Q105" s="14"/>
      <c r="R105" s="21"/>
      <c r="T105" s="16"/>
    </row>
    <row r="106" spans="2:20" ht="12.75" customHeight="1" x14ac:dyDescent="0.25">
      <c r="M106" s="15"/>
      <c r="N106" s="14"/>
      <c r="P106" s="15"/>
      <c r="Q106" s="14"/>
      <c r="R106" s="21"/>
      <c r="T106" s="16"/>
    </row>
    <row r="107" spans="2:20" ht="12.75" customHeight="1" x14ac:dyDescent="0.25">
      <c r="M107" s="15"/>
      <c r="N107" s="14"/>
      <c r="P107" s="15"/>
      <c r="Q107" s="14"/>
      <c r="R107" s="21"/>
      <c r="T107" s="16"/>
    </row>
    <row r="108" spans="2:20" ht="12.75" customHeight="1" x14ac:dyDescent="0.25">
      <c r="M108" s="15"/>
      <c r="N108" s="14"/>
      <c r="P108" s="15"/>
      <c r="Q108" s="14"/>
      <c r="R108" s="21"/>
      <c r="T108" s="16"/>
    </row>
    <row r="109" spans="2:20" ht="12.75" customHeight="1" x14ac:dyDescent="0.25">
      <c r="M109" s="15"/>
      <c r="N109" s="14"/>
      <c r="P109" s="15"/>
      <c r="Q109" s="14"/>
      <c r="R109" s="21"/>
    </row>
    <row r="110" spans="2:20" ht="12.75" customHeight="1" x14ac:dyDescent="0.25">
      <c r="M110" s="15"/>
      <c r="N110" s="14"/>
      <c r="P110" s="15"/>
      <c r="Q110" s="14"/>
      <c r="R110" s="21"/>
    </row>
    <row r="111" spans="2:20" ht="12.75" customHeight="1" x14ac:dyDescent="0.25">
      <c r="M111" s="15"/>
      <c r="N111" s="14"/>
      <c r="P111" s="15"/>
      <c r="Q111" s="14"/>
      <c r="R111" s="21"/>
    </row>
    <row r="112" spans="2:20" ht="12.75" customHeight="1" x14ac:dyDescent="0.25">
      <c r="M112" s="15"/>
      <c r="N112" s="14"/>
      <c r="P112" s="15"/>
      <c r="Q112" s="14"/>
      <c r="R112" s="21"/>
    </row>
    <row r="113" spans="14:18" ht="12.75" customHeight="1" x14ac:dyDescent="0.25">
      <c r="N113" s="14"/>
      <c r="P113" s="15"/>
      <c r="R113" s="21"/>
    </row>
    <row r="114" spans="14:18" ht="12.75" customHeight="1" x14ac:dyDescent="0.25">
      <c r="N114" s="14"/>
      <c r="P114" s="15"/>
      <c r="R114" s="21"/>
    </row>
    <row r="115" spans="14:18" ht="12.75" customHeight="1" x14ac:dyDescent="0.25">
      <c r="N115" s="14"/>
      <c r="P115" s="15"/>
      <c r="R115" s="21"/>
    </row>
    <row r="116" spans="14:18" ht="12.75" customHeight="1" x14ac:dyDescent="0.25">
      <c r="R116" s="21"/>
    </row>
    <row r="117" spans="14:18" ht="12.75" customHeight="1" x14ac:dyDescent="0.25">
      <c r="R117" s="21"/>
    </row>
    <row r="118" spans="14:18" ht="12.75" customHeight="1" x14ac:dyDescent="0.25">
      <c r="R118" s="21"/>
    </row>
    <row r="119" spans="14:18" ht="12.75" customHeight="1" x14ac:dyDescent="0.25">
      <c r="R119" s="21"/>
    </row>
    <row r="120" spans="14:18" ht="12.75" customHeight="1" x14ac:dyDescent="0.25">
      <c r="R120" s="21"/>
    </row>
    <row r="121" spans="14:18" ht="12.75" customHeight="1" x14ac:dyDescent="0.25">
      <c r="R121" s="21"/>
    </row>
    <row r="122" spans="14:18" ht="12.75" customHeight="1" x14ac:dyDescent="0.25">
      <c r="R122" s="21"/>
    </row>
    <row r="123" spans="14:18" ht="12.75" customHeight="1" x14ac:dyDescent="0.25">
      <c r="R123" s="21"/>
    </row>
    <row r="124" spans="14:18" ht="12.75" customHeight="1" x14ac:dyDescent="0.25">
      <c r="R124" s="21"/>
    </row>
    <row r="125" spans="14:18" ht="12.75" customHeight="1" x14ac:dyDescent="0.25">
      <c r="R125" s="21"/>
    </row>
    <row r="126" spans="14:18" ht="12.75" customHeight="1" x14ac:dyDescent="0.25">
      <c r="R126" s="21"/>
    </row>
    <row r="127" spans="14:18" ht="12.75" customHeight="1" x14ac:dyDescent="0.25">
      <c r="R127" s="21"/>
    </row>
    <row r="128" spans="14:18" ht="12.75" customHeight="1" x14ac:dyDescent="0.25">
      <c r="R128" s="21"/>
    </row>
    <row r="129" spans="18:18" ht="12.75" customHeight="1" x14ac:dyDescent="0.25">
      <c r="R129" s="21"/>
    </row>
    <row r="130" spans="18:18" ht="12.75" customHeight="1" x14ac:dyDescent="0.25">
      <c r="R130" s="21"/>
    </row>
    <row r="131" spans="18:18" ht="12.75" customHeight="1" x14ac:dyDescent="0.25">
      <c r="R131" s="21"/>
    </row>
    <row r="132" spans="18:18" ht="12.75" customHeight="1" x14ac:dyDescent="0.25">
      <c r="R132" s="21"/>
    </row>
  </sheetData>
  <sheetProtection algorithmName="SHA-512" hashValue="+IbrJsEvbyg1xPS41zCmF2IQ39ViF/sG212MHTm8IyKdJOPK8H+9W2vm6gmQh7/smkYpQjqcCusCZYfnKIafyw==" saltValue="EEpy0MrSuZA126dl+q7s2Q==" spinCount="100000" sheet="1" formatCells="0" formatColumns="0" formatRows="0"/>
  <protectedRanges>
    <protectedRange sqref="D4" name="Range1"/>
  </protectedRanges>
  <customSheetViews>
    <customSheetView guid="{428FCDE4-CDEE-40B8-89EE-24236990FD28}" fitToPage="1">
      <selection activeCell="G14" sqref="G14"/>
      <pageMargins left="0" right="0" top="0" bottom="0" header="0" footer="0"/>
      <pageSetup paperSize="9" scale="62" orientation="portrait" r:id="rId1"/>
      <headerFooter>
        <oddHeader>&amp;CLincolnshire County Council</oddHeader>
        <oddFooter>&amp;CNursery School Budget Share 2020/21
Nursery Schools Budget Share Tab</oddFooter>
      </headerFooter>
    </customSheetView>
  </customSheetViews>
  <mergeCells count="20">
    <mergeCell ref="C66:M66"/>
    <mergeCell ref="C73:M73"/>
    <mergeCell ref="C76:M76"/>
    <mergeCell ref="C67:M67"/>
    <mergeCell ref="C68:M68"/>
    <mergeCell ref="C74:M74"/>
    <mergeCell ref="C69:M69"/>
    <mergeCell ref="C70:M70"/>
    <mergeCell ref="C71:M71"/>
    <mergeCell ref="C72:M72"/>
    <mergeCell ref="A7:D7"/>
    <mergeCell ref="C65:M65"/>
    <mergeCell ref="A8:D8"/>
    <mergeCell ref="A9:D9"/>
    <mergeCell ref="A18:D18"/>
    <mergeCell ref="C63:M63"/>
    <mergeCell ref="C64:M64"/>
    <mergeCell ref="A28:D28"/>
    <mergeCell ref="A19:D19"/>
    <mergeCell ref="A20:D20"/>
  </mergeCells>
  <pageMargins left="0.70866141732283472" right="0.70866141732283472" top="0.74803149606299213" bottom="0.74803149606299213" header="0.31496062992125984" footer="0.31496062992125984"/>
  <pageSetup paperSize="9" scale="45" orientation="landscape" r:id="rId2"/>
  <headerFooter>
    <oddHeader>&amp;CLincolnshire County Council</oddHeader>
    <oddFooter>&amp;CNursery School Budget Share 2026/27
Nursery Schools Budget Share Tab</oddFooter>
  </headerFooter>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38"/>
  <sheetViews>
    <sheetView zoomScale="80" zoomScaleNormal="80" workbookViewId="0">
      <selection activeCell="A9" sqref="A9"/>
    </sheetView>
  </sheetViews>
  <sheetFormatPr defaultColWidth="8.7109375" defaultRowHeight="15.75" x14ac:dyDescent="0.25"/>
  <cols>
    <col min="1" max="1" width="12.28515625" style="1" customWidth="1"/>
    <col min="2" max="2" width="40.28515625" style="1" customWidth="1"/>
    <col min="3" max="4" width="14.140625" style="1" customWidth="1"/>
    <col min="5" max="5" width="14" style="1" customWidth="1"/>
    <col min="6" max="6" width="14.28515625" style="1" customWidth="1"/>
    <col min="7" max="8" width="15.28515625" style="1" customWidth="1"/>
    <col min="9" max="9" width="12.85546875" style="1" customWidth="1"/>
    <col min="10" max="10" width="15.5703125" style="1" customWidth="1"/>
    <col min="11" max="11" width="13.140625" style="1" bestFit="1" customWidth="1"/>
    <col min="12" max="12" width="13.5703125" style="1" customWidth="1"/>
    <col min="13" max="13" width="13.7109375" style="1" customWidth="1"/>
    <col min="14" max="17" width="14.140625" style="1" customWidth="1"/>
    <col min="18" max="18" width="16.140625" style="1" customWidth="1"/>
    <col min="19" max="22" width="16.85546875" style="1" customWidth="1"/>
    <col min="23" max="23" width="18.140625" style="1" customWidth="1"/>
    <col min="24" max="27" width="12.7109375" style="1" customWidth="1"/>
    <col min="28" max="28" width="15.140625" style="1" customWidth="1"/>
    <col min="29" max="29" width="12.7109375" style="1" customWidth="1"/>
    <col min="30" max="30" width="10.7109375" style="1" customWidth="1"/>
    <col min="31" max="31" width="12.85546875" style="1" customWidth="1"/>
    <col min="32" max="32" width="13.5703125" style="1" customWidth="1"/>
    <col min="33" max="33" width="13.28515625" style="1" customWidth="1"/>
    <col min="34" max="34" width="12.7109375" style="1" customWidth="1"/>
    <col min="35" max="35" width="15.85546875" style="1" customWidth="1"/>
    <col min="36" max="16384" width="8.7109375" style="1"/>
  </cols>
  <sheetData>
    <row r="1" spans="1:35" ht="21" x14ac:dyDescent="0.35">
      <c r="A1" s="163" t="s">
        <v>102</v>
      </c>
      <c r="B1" s="164"/>
    </row>
    <row r="2" spans="1:35" x14ac:dyDescent="0.25">
      <c r="A2" s="51"/>
    </row>
    <row r="3" spans="1:35" x14ac:dyDescent="0.25">
      <c r="A3" s="211" t="s">
        <v>103</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5" x14ac:dyDescent="0.25">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row>
    <row r="5" spans="1:35" x14ac:dyDescent="0.25">
      <c r="A5" s="1" t="s">
        <v>45</v>
      </c>
    </row>
    <row r="6" spans="1:35" ht="16.5" thickBot="1" x14ac:dyDescent="0.3">
      <c r="A6" s="51" t="s">
        <v>10</v>
      </c>
    </row>
    <row r="7" spans="1:35" ht="16.5" thickBot="1" x14ac:dyDescent="0.3">
      <c r="A7" s="52">
        <v>1</v>
      </c>
      <c r="B7" s="52">
        <v>2</v>
      </c>
      <c r="C7" s="52">
        <v>3</v>
      </c>
      <c r="D7" s="52">
        <v>4</v>
      </c>
      <c r="E7" s="233">
        <v>5</v>
      </c>
      <c r="F7" s="234"/>
      <c r="G7" s="234"/>
      <c r="H7" s="234"/>
      <c r="I7" s="234"/>
      <c r="J7" s="234"/>
      <c r="K7" s="234"/>
      <c r="L7" s="234"/>
      <c r="M7" s="235"/>
      <c r="N7" s="239">
        <v>6</v>
      </c>
      <c r="O7" s="240"/>
      <c r="P7" s="240"/>
      <c r="Q7" s="240"/>
      <c r="R7" s="241"/>
      <c r="S7" s="241"/>
      <c r="T7" s="241"/>
      <c r="U7" s="241"/>
      <c r="V7" s="241"/>
      <c r="W7" s="241"/>
      <c r="X7" s="241"/>
      <c r="Y7" s="242"/>
      <c r="Z7" s="242"/>
      <c r="AA7" s="242"/>
      <c r="AB7" s="243"/>
      <c r="AC7" s="132">
        <v>7</v>
      </c>
      <c r="AD7" s="133"/>
      <c r="AE7" s="133"/>
      <c r="AF7" s="133"/>
      <c r="AG7" s="133"/>
      <c r="AH7" s="134"/>
      <c r="AI7" s="52">
        <v>8</v>
      </c>
    </row>
    <row r="8" spans="1:35" ht="73.5" customHeight="1" x14ac:dyDescent="0.25">
      <c r="A8" s="53"/>
      <c r="B8" s="53"/>
      <c r="C8" s="54"/>
      <c r="D8" s="54"/>
      <c r="E8" s="236" t="s">
        <v>115</v>
      </c>
      <c r="F8" s="237"/>
      <c r="G8" s="127"/>
      <c r="H8" s="238" t="s">
        <v>116</v>
      </c>
      <c r="I8" s="237"/>
      <c r="J8" s="127"/>
      <c r="K8" s="238" t="s">
        <v>117</v>
      </c>
      <c r="L8" s="237"/>
      <c r="M8" s="102"/>
      <c r="N8" s="244" t="s">
        <v>115</v>
      </c>
      <c r="O8" s="245"/>
      <c r="P8" s="245"/>
      <c r="Q8" s="245"/>
      <c r="R8" s="246"/>
      <c r="S8" s="247" t="s">
        <v>116</v>
      </c>
      <c r="T8" s="245"/>
      <c r="U8" s="245"/>
      <c r="V8" s="245"/>
      <c r="W8" s="246"/>
      <c r="X8" s="245" t="s">
        <v>117</v>
      </c>
      <c r="Y8" s="245"/>
      <c r="Z8" s="245"/>
      <c r="AA8" s="245"/>
      <c r="AB8" s="246"/>
      <c r="AC8" s="248" t="s">
        <v>115</v>
      </c>
      <c r="AD8" s="249"/>
      <c r="AE8" s="250" t="s">
        <v>116</v>
      </c>
      <c r="AF8" s="249"/>
      <c r="AG8" s="230" t="s">
        <v>117</v>
      </c>
      <c r="AH8" s="231"/>
      <c r="AI8" s="54"/>
    </row>
    <row r="9" spans="1:35" ht="110.25" x14ac:dyDescent="0.25">
      <c r="A9" s="46" t="s">
        <v>46</v>
      </c>
      <c r="B9" s="55" t="s">
        <v>47</v>
      </c>
      <c r="C9" s="56" t="s">
        <v>48</v>
      </c>
      <c r="D9" s="57" t="s">
        <v>22</v>
      </c>
      <c r="E9" s="58" t="s">
        <v>105</v>
      </c>
      <c r="F9" s="59" t="s">
        <v>106</v>
      </c>
      <c r="G9" s="60" t="s">
        <v>107</v>
      </c>
      <c r="H9" s="59" t="s">
        <v>108</v>
      </c>
      <c r="I9" s="59" t="s">
        <v>109</v>
      </c>
      <c r="J9" s="60" t="s">
        <v>110</v>
      </c>
      <c r="K9" s="59" t="s">
        <v>111</v>
      </c>
      <c r="L9" s="59" t="s">
        <v>112</v>
      </c>
      <c r="M9" s="61" t="s">
        <v>113</v>
      </c>
      <c r="N9" s="58" t="s">
        <v>159</v>
      </c>
      <c r="O9" s="59" t="s">
        <v>150</v>
      </c>
      <c r="P9" s="137" t="s">
        <v>160</v>
      </c>
      <c r="Q9" s="137" t="s">
        <v>137</v>
      </c>
      <c r="R9" s="175" t="s">
        <v>119</v>
      </c>
      <c r="S9" s="59" t="s">
        <v>161</v>
      </c>
      <c r="T9" s="59" t="s">
        <v>151</v>
      </c>
      <c r="U9" s="176" t="s">
        <v>162</v>
      </c>
      <c r="V9" s="177" t="s">
        <v>138</v>
      </c>
      <c r="W9" s="175" t="s">
        <v>118</v>
      </c>
      <c r="X9" s="59" t="s">
        <v>163</v>
      </c>
      <c r="Y9" s="59" t="s">
        <v>152</v>
      </c>
      <c r="Z9" s="176" t="s">
        <v>164</v>
      </c>
      <c r="AA9" s="177" t="s">
        <v>139</v>
      </c>
      <c r="AB9" s="61" t="s">
        <v>120</v>
      </c>
      <c r="AC9" s="135" t="s">
        <v>49</v>
      </c>
      <c r="AD9" s="136" t="s">
        <v>50</v>
      </c>
      <c r="AE9" s="137" t="s">
        <v>51</v>
      </c>
      <c r="AF9" s="136" t="s">
        <v>52</v>
      </c>
      <c r="AG9" s="137" t="s">
        <v>53</v>
      </c>
      <c r="AH9" s="138" t="s">
        <v>54</v>
      </c>
      <c r="AI9" s="184" t="s">
        <v>55</v>
      </c>
    </row>
    <row r="10" spans="1:35" x14ac:dyDescent="0.25">
      <c r="A10" s="47">
        <v>9251001</v>
      </c>
      <c r="B10" s="48" t="s">
        <v>56</v>
      </c>
      <c r="C10" s="57">
        <f>Deprivation!S6+Deprivation!AC6</f>
        <v>6357.8</v>
      </c>
      <c r="D10" s="57">
        <v>11602</v>
      </c>
      <c r="E10" s="74">
        <v>17115.45</v>
      </c>
      <c r="F10" s="128">
        <v>7813.25</v>
      </c>
      <c r="G10" s="129">
        <f>ROUND(E10+F10,2)*9.45</f>
        <v>235576.215</v>
      </c>
      <c r="H10" s="128">
        <v>13293</v>
      </c>
      <c r="I10" s="128">
        <v>6415</v>
      </c>
      <c r="J10" s="129">
        <f>ROUND(H10+I10,2)*9.45</f>
        <v>186240.59999999998</v>
      </c>
      <c r="K10" s="128">
        <v>13032</v>
      </c>
      <c r="L10" s="128">
        <v>5695</v>
      </c>
      <c r="M10" s="170">
        <f>ROUND(K10+L10,2)*9.45</f>
        <v>176970.15</v>
      </c>
      <c r="N10" s="169">
        <v>2442</v>
      </c>
      <c r="O10" s="128">
        <v>2589</v>
      </c>
      <c r="P10" s="167">
        <f>+N10*7.86</f>
        <v>19194.12</v>
      </c>
      <c r="Q10" s="167">
        <f>+O10*7.86</f>
        <v>20349.54</v>
      </c>
      <c r="R10" s="129">
        <f>+P10+Q10</f>
        <v>39543.660000000003</v>
      </c>
      <c r="S10" s="128">
        <v>2535</v>
      </c>
      <c r="T10" s="128">
        <v>2652</v>
      </c>
      <c r="U10" s="167">
        <f>+S10*7.86</f>
        <v>19925.100000000002</v>
      </c>
      <c r="V10" s="167">
        <f>+T10*7.86</f>
        <v>20844.72</v>
      </c>
      <c r="W10" s="129">
        <f>+U10+V10</f>
        <v>40769.820000000007</v>
      </c>
      <c r="X10" s="128">
        <v>2112</v>
      </c>
      <c r="Y10" s="166">
        <v>1959</v>
      </c>
      <c r="Z10" s="167">
        <f>+X10*7.86</f>
        <v>16600.32</v>
      </c>
      <c r="AA10" s="168">
        <f>+Y10*7.86</f>
        <v>15397.74</v>
      </c>
      <c r="AB10" s="170">
        <f>+Z10+AA10</f>
        <v>31998.059999999998</v>
      </c>
      <c r="AC10" s="178">
        <v>51</v>
      </c>
      <c r="AD10" s="129">
        <f>SUM(AC10*10.57)</f>
        <v>539.07000000000005</v>
      </c>
      <c r="AE10" s="130">
        <v>129</v>
      </c>
      <c r="AF10" s="129">
        <f>SUM(AE10*10.57)</f>
        <v>1363.53</v>
      </c>
      <c r="AG10" s="130">
        <v>0</v>
      </c>
      <c r="AH10" s="170">
        <f>SUM(AG10*10.57)</f>
        <v>0</v>
      </c>
      <c r="AI10" s="185">
        <f>SUM(C10+D10+G10+J10+M10+R10+W10+AB10+AD10+AF10+AH10)</f>
        <v>730960.90500000014</v>
      </c>
    </row>
    <row r="11" spans="1:35" x14ac:dyDescent="0.25">
      <c r="A11" s="47">
        <v>9251005</v>
      </c>
      <c r="B11" s="48" t="s">
        <v>57</v>
      </c>
      <c r="C11" s="57">
        <f>Deprivation!S7+Deprivation!AC7</f>
        <v>30343.599999999999</v>
      </c>
      <c r="D11" s="57">
        <v>14721</v>
      </c>
      <c r="E11" s="74">
        <v>17043</v>
      </c>
      <c r="F11" s="128">
        <v>4875</v>
      </c>
      <c r="G11" s="129">
        <f>ROUND(E11+F11,2)*9.45</f>
        <v>207125.09999999998</v>
      </c>
      <c r="H11" s="128">
        <v>10920</v>
      </c>
      <c r="I11" s="128">
        <v>3909</v>
      </c>
      <c r="J11" s="129">
        <f>ROUND(H11+I11,2)*9.45</f>
        <v>140134.04999999999</v>
      </c>
      <c r="K11" s="128">
        <v>11271</v>
      </c>
      <c r="L11" s="128">
        <v>3630</v>
      </c>
      <c r="M11" s="170">
        <f>ROUND(K11+L11,2)*9.45</f>
        <v>140814.44999999998</v>
      </c>
      <c r="N11" s="169">
        <v>4986</v>
      </c>
      <c r="O11" s="128">
        <v>1728</v>
      </c>
      <c r="P11" s="167">
        <f>+N11*7.86</f>
        <v>39189.96</v>
      </c>
      <c r="Q11" s="167">
        <f t="shared" ref="Q11:Q14" si="0">+O11*7.86</f>
        <v>13582.08</v>
      </c>
      <c r="R11" s="129">
        <f t="shared" ref="R11:R14" si="1">+P11+Q11</f>
        <v>52772.04</v>
      </c>
      <c r="S11" s="128">
        <v>5103</v>
      </c>
      <c r="T11" s="128">
        <v>2310</v>
      </c>
      <c r="U11" s="167">
        <f t="shared" ref="U11:U14" si="2">+S11*7.86</f>
        <v>40109.58</v>
      </c>
      <c r="V11" s="167">
        <f t="shared" ref="V11:V14" si="3">+T11*7.86</f>
        <v>18156.600000000002</v>
      </c>
      <c r="W11" s="129">
        <f t="shared" ref="W11:W14" si="4">+U11+V11</f>
        <v>58266.180000000008</v>
      </c>
      <c r="X11" s="128">
        <v>3879</v>
      </c>
      <c r="Y11" s="166">
        <v>792</v>
      </c>
      <c r="Z11" s="167">
        <f t="shared" ref="Z11:Z14" si="5">+X11*7.86</f>
        <v>30488.940000000002</v>
      </c>
      <c r="AA11" s="168">
        <f t="shared" ref="AA11:AA14" si="6">+Y11*7.86</f>
        <v>6225.12</v>
      </c>
      <c r="AB11" s="170">
        <f t="shared" ref="AB11:AB14" si="7">+Z11+AA11</f>
        <v>36714.060000000005</v>
      </c>
      <c r="AC11" s="178">
        <v>2307</v>
      </c>
      <c r="AD11" s="129">
        <f>SUM(AC11*10.57)</f>
        <v>24384.99</v>
      </c>
      <c r="AE11" s="130">
        <v>840</v>
      </c>
      <c r="AF11" s="129">
        <f>SUM(AE11*10.57)</f>
        <v>8878.8000000000011</v>
      </c>
      <c r="AG11" s="130">
        <v>1470</v>
      </c>
      <c r="AH11" s="170">
        <f>SUM(AG11*10.57)</f>
        <v>15537.9</v>
      </c>
      <c r="AI11" s="57">
        <f>SUM(C11+D11+G11+J11+M11+R11+W11+AB11+AD11+AF11+AH11)</f>
        <v>729692.17000000016</v>
      </c>
    </row>
    <row r="12" spans="1:35" x14ac:dyDescent="0.25">
      <c r="A12" s="47">
        <v>9251010</v>
      </c>
      <c r="B12" s="48" t="s">
        <v>58</v>
      </c>
      <c r="C12" s="57">
        <f>Deprivation!S8+Deprivation!AC8</f>
        <v>13199.08</v>
      </c>
      <c r="D12" s="57">
        <v>9606</v>
      </c>
      <c r="E12" s="74">
        <v>10411.799999999999</v>
      </c>
      <c r="F12" s="128">
        <v>4345.6000000000004</v>
      </c>
      <c r="G12" s="129">
        <f>ROUND(E12+F12,2)*9.45</f>
        <v>139457.43</v>
      </c>
      <c r="H12" s="128">
        <v>7023.6</v>
      </c>
      <c r="I12" s="128">
        <v>3494.2</v>
      </c>
      <c r="J12" s="129">
        <f>ROUND(H12+I12,2)*9.45</f>
        <v>99393.209999999992</v>
      </c>
      <c r="K12" s="128">
        <v>7338</v>
      </c>
      <c r="L12" s="128">
        <v>3370.7</v>
      </c>
      <c r="M12" s="170">
        <f>ROUND(K12+L12,2)*9.45</f>
        <v>101197.215</v>
      </c>
      <c r="N12" s="169">
        <v>4240.8</v>
      </c>
      <c r="O12" s="128">
        <v>2333.4</v>
      </c>
      <c r="P12" s="167">
        <f>+N12*7.86</f>
        <v>33332.688000000002</v>
      </c>
      <c r="Q12" s="167">
        <f t="shared" si="0"/>
        <v>18340.524000000001</v>
      </c>
      <c r="R12" s="129">
        <f t="shared" si="1"/>
        <v>51673.212</v>
      </c>
      <c r="S12" s="128">
        <v>2902.2</v>
      </c>
      <c r="T12" s="128">
        <v>2796.4</v>
      </c>
      <c r="U12" s="167">
        <f t="shared" si="2"/>
        <v>22811.292000000001</v>
      </c>
      <c r="V12" s="167">
        <f t="shared" si="3"/>
        <v>21979.704000000002</v>
      </c>
      <c r="W12" s="129">
        <f t="shared" si="4"/>
        <v>44790.995999999999</v>
      </c>
      <c r="X12" s="128">
        <v>2802.4</v>
      </c>
      <c r="Y12" s="166">
        <v>1551</v>
      </c>
      <c r="Z12" s="167">
        <f t="shared" si="5"/>
        <v>22026.864000000001</v>
      </c>
      <c r="AA12" s="168">
        <f t="shared" si="6"/>
        <v>12190.86</v>
      </c>
      <c r="AB12" s="170">
        <f t="shared" si="7"/>
        <v>34217.724000000002</v>
      </c>
      <c r="AC12" s="178">
        <v>0</v>
      </c>
      <c r="AD12" s="129">
        <f>SUM(AC12*10.57)</f>
        <v>0</v>
      </c>
      <c r="AE12" s="130">
        <v>184.8</v>
      </c>
      <c r="AF12" s="129">
        <f>SUM(AE12*10.57)</f>
        <v>1953.3360000000002</v>
      </c>
      <c r="AG12" s="130">
        <v>0</v>
      </c>
      <c r="AH12" s="170">
        <f>SUM(AG12*10.57)</f>
        <v>0</v>
      </c>
      <c r="AI12" s="186">
        <f>SUM(C12+D12+G12+J12+M12+R12+W12+AB12+AD12+AF12+AH12)</f>
        <v>495488.20299999998</v>
      </c>
    </row>
    <row r="13" spans="1:35" x14ac:dyDescent="0.25">
      <c r="A13" s="47">
        <v>9251011</v>
      </c>
      <c r="B13" s="48" t="s">
        <v>59</v>
      </c>
      <c r="C13" s="57">
        <f>Deprivation!S9+Deprivation!AC9</f>
        <v>25961.200000000001</v>
      </c>
      <c r="D13" s="57">
        <v>5115</v>
      </c>
      <c r="E13" s="74">
        <v>16193.4</v>
      </c>
      <c r="F13" s="128">
        <v>5857.5</v>
      </c>
      <c r="G13" s="129">
        <f>ROUND(E13+F13,2)*9.45</f>
        <v>208381.005</v>
      </c>
      <c r="H13" s="128">
        <v>11512.5</v>
      </c>
      <c r="I13" s="128">
        <v>3429</v>
      </c>
      <c r="J13" s="129">
        <f>ROUND(H13+I13,2)*9.45</f>
        <v>141197.17499999999</v>
      </c>
      <c r="K13" s="128">
        <v>11415.6</v>
      </c>
      <c r="L13" s="128">
        <v>4578</v>
      </c>
      <c r="M13" s="170">
        <f>ROUND(K13+L13,2)*9.45</f>
        <v>151139.51999999999</v>
      </c>
      <c r="N13" s="169">
        <v>3360</v>
      </c>
      <c r="O13" s="128">
        <v>3078</v>
      </c>
      <c r="P13" s="167">
        <f>+N13*7.86</f>
        <v>26409.600000000002</v>
      </c>
      <c r="Q13" s="167">
        <f t="shared" si="0"/>
        <v>24193.08</v>
      </c>
      <c r="R13" s="129">
        <f t="shared" si="1"/>
        <v>50602.680000000008</v>
      </c>
      <c r="S13" s="128">
        <v>4657.8</v>
      </c>
      <c r="T13" s="128">
        <v>3688.2</v>
      </c>
      <c r="U13" s="167">
        <f t="shared" si="2"/>
        <v>36610.308000000005</v>
      </c>
      <c r="V13" s="167">
        <f t="shared" si="3"/>
        <v>28989.252</v>
      </c>
      <c r="W13" s="129">
        <f t="shared" si="4"/>
        <v>65599.56</v>
      </c>
      <c r="X13" s="128">
        <v>3988.2</v>
      </c>
      <c r="Y13" s="166">
        <v>2877</v>
      </c>
      <c r="Z13" s="167">
        <f t="shared" si="5"/>
        <v>31347.252</v>
      </c>
      <c r="AA13" s="168">
        <f t="shared" si="6"/>
        <v>22613.22</v>
      </c>
      <c r="AB13" s="170">
        <f t="shared" si="7"/>
        <v>53960.472000000002</v>
      </c>
      <c r="AC13" s="178">
        <v>362.25</v>
      </c>
      <c r="AD13" s="129">
        <f>SUM(AC13*10.57)</f>
        <v>3828.9825000000001</v>
      </c>
      <c r="AE13" s="130">
        <v>657</v>
      </c>
      <c r="AF13" s="129">
        <f>SUM(AE13*10.57)</f>
        <v>6944.49</v>
      </c>
      <c r="AG13" s="130">
        <v>78</v>
      </c>
      <c r="AH13" s="170">
        <f>SUM(AG13*10.57)</f>
        <v>824.46</v>
      </c>
      <c r="AI13" s="57">
        <f>SUM(C13+D13+G13+J13+M13+R13+W13+AB13+AD13+AF13+AH13)</f>
        <v>713554.54450000008</v>
      </c>
    </row>
    <row r="14" spans="1:35" ht="16.5" thickBot="1" x14ac:dyDescent="0.3">
      <c r="A14" s="49">
        <v>9251012</v>
      </c>
      <c r="B14" s="50" t="s">
        <v>60</v>
      </c>
      <c r="C14" s="62">
        <f>Deprivation!S10+Deprivation!AC10</f>
        <v>5615.76</v>
      </c>
      <c r="D14" s="62">
        <v>8982</v>
      </c>
      <c r="E14" s="171">
        <v>14151</v>
      </c>
      <c r="F14" s="172">
        <v>4915.2</v>
      </c>
      <c r="G14" s="173">
        <f>ROUND(E14+F14,2)*9.45</f>
        <v>180175.59</v>
      </c>
      <c r="H14" s="172">
        <v>9082.2000000000007</v>
      </c>
      <c r="I14" s="172">
        <v>2634.8</v>
      </c>
      <c r="J14" s="173">
        <f>ROUND(H14+I14,2)*9.45</f>
        <v>110725.65</v>
      </c>
      <c r="K14" s="172">
        <v>9555.6</v>
      </c>
      <c r="L14" s="172">
        <v>3754.2</v>
      </c>
      <c r="M14" s="174">
        <f>ROUND(K14+L14,2)*9.45</f>
        <v>125777.60999999999</v>
      </c>
      <c r="N14" s="179">
        <v>2161.8000000000002</v>
      </c>
      <c r="O14" s="172">
        <v>1752</v>
      </c>
      <c r="P14" s="180">
        <f>+N14*7.86</f>
        <v>16991.748000000003</v>
      </c>
      <c r="Q14" s="180">
        <f t="shared" si="0"/>
        <v>13770.720000000001</v>
      </c>
      <c r="R14" s="173">
        <f t="shared" si="1"/>
        <v>30762.468000000004</v>
      </c>
      <c r="S14" s="172">
        <v>3570</v>
      </c>
      <c r="T14" s="172">
        <v>1365</v>
      </c>
      <c r="U14" s="180">
        <f t="shared" si="2"/>
        <v>28060.2</v>
      </c>
      <c r="V14" s="180">
        <f t="shared" si="3"/>
        <v>10728.9</v>
      </c>
      <c r="W14" s="173">
        <f t="shared" si="4"/>
        <v>38789.1</v>
      </c>
      <c r="X14" s="172">
        <v>2397</v>
      </c>
      <c r="Y14" s="181">
        <v>1947</v>
      </c>
      <c r="Z14" s="180">
        <f t="shared" si="5"/>
        <v>18840.420000000002</v>
      </c>
      <c r="AA14" s="180">
        <f t="shared" si="6"/>
        <v>15303.42</v>
      </c>
      <c r="AB14" s="174">
        <f t="shared" si="7"/>
        <v>34143.840000000004</v>
      </c>
      <c r="AC14" s="182">
        <v>0</v>
      </c>
      <c r="AD14" s="173">
        <f>SUM(AC14*10.57)</f>
        <v>0</v>
      </c>
      <c r="AE14" s="183">
        <v>0</v>
      </c>
      <c r="AF14" s="173">
        <f>SUM(AE14*10.57)</f>
        <v>0</v>
      </c>
      <c r="AG14" s="183">
        <v>0</v>
      </c>
      <c r="AH14" s="174">
        <f>SUM(AG14*10.57)</f>
        <v>0</v>
      </c>
      <c r="AI14" s="62">
        <f>SUM(C14+D14+G14+J14+M14+R14+W14+AB14+AD14+AF14+AH14)</f>
        <v>534972.01799999992</v>
      </c>
    </row>
    <row r="15" spans="1:35" x14ac:dyDescent="0.25">
      <c r="E15" s="82"/>
      <c r="F15" s="82"/>
      <c r="H15" s="82"/>
      <c r="I15" s="82"/>
      <c r="K15" s="82"/>
      <c r="L15" s="82"/>
      <c r="AG15" s="76"/>
    </row>
    <row r="16" spans="1:35" x14ac:dyDescent="0.25">
      <c r="A16" s="2" t="s">
        <v>10</v>
      </c>
      <c r="E16" s="63"/>
      <c r="F16" s="63"/>
      <c r="G16" s="63"/>
      <c r="I16" s="75"/>
      <c r="L16" s="75"/>
      <c r="R16" s="75"/>
      <c r="S16" s="76"/>
      <c r="T16" s="76"/>
      <c r="U16" s="76"/>
      <c r="V16" s="76"/>
      <c r="W16" s="75"/>
      <c r="X16" s="76"/>
      <c r="Y16" s="76"/>
      <c r="Z16" s="76"/>
      <c r="AA16" s="76"/>
      <c r="AB16" s="75"/>
      <c r="AC16" s="76"/>
      <c r="AD16" s="75"/>
    </row>
    <row r="17" spans="1:32" x14ac:dyDescent="0.25">
      <c r="A17" s="1">
        <v>1</v>
      </c>
      <c r="B17" s="3" t="s">
        <v>61</v>
      </c>
      <c r="C17" s="3"/>
      <c r="D17" s="3"/>
      <c r="E17" s="63"/>
      <c r="F17" s="63"/>
      <c r="G17" s="63"/>
      <c r="I17" s="75"/>
      <c r="L17" s="75"/>
      <c r="R17" s="75"/>
      <c r="S17" s="76"/>
      <c r="T17" s="76"/>
      <c r="U17" s="76"/>
      <c r="V17" s="76"/>
      <c r="W17" s="75"/>
      <c r="X17" s="76"/>
      <c r="Y17" s="76"/>
      <c r="Z17" s="76"/>
      <c r="AA17" s="76"/>
      <c r="AB17" s="75"/>
      <c r="AC17" s="76"/>
      <c r="AD17" s="75"/>
    </row>
    <row r="18" spans="1:32" x14ac:dyDescent="0.25">
      <c r="A18" s="1">
        <v>2</v>
      </c>
      <c r="B18" s="3" t="s">
        <v>62</v>
      </c>
      <c r="C18" s="3"/>
      <c r="D18" s="3"/>
      <c r="E18" s="63"/>
      <c r="F18" s="63"/>
      <c r="G18" s="63"/>
      <c r="I18" s="75"/>
      <c r="L18" s="75"/>
      <c r="R18" s="75"/>
      <c r="S18" s="76"/>
      <c r="T18" s="76"/>
      <c r="U18" s="76"/>
      <c r="V18" s="76"/>
      <c r="W18" s="75"/>
      <c r="X18" s="76"/>
      <c r="Y18" s="76"/>
      <c r="Z18" s="76"/>
      <c r="AA18" s="76"/>
      <c r="AB18" s="75"/>
      <c r="AC18" s="76"/>
      <c r="AD18" s="75"/>
    </row>
    <row r="19" spans="1:32" x14ac:dyDescent="0.25">
      <c r="A19" s="1">
        <v>3</v>
      </c>
      <c r="B19" s="3" t="s">
        <v>63</v>
      </c>
      <c r="C19" s="11"/>
      <c r="D19" s="11"/>
      <c r="E19" s="63"/>
      <c r="F19" s="63"/>
      <c r="G19" s="63"/>
      <c r="I19" s="75"/>
      <c r="L19" s="75"/>
      <c r="R19" s="75"/>
      <c r="S19" s="76"/>
      <c r="T19" s="76"/>
      <c r="U19" s="76"/>
      <c r="V19" s="76"/>
      <c r="W19" s="75"/>
      <c r="X19" s="76"/>
      <c r="Y19" s="76"/>
      <c r="Z19" s="76"/>
      <c r="AA19" s="76"/>
      <c r="AB19" s="75"/>
      <c r="AC19" s="76"/>
      <c r="AD19" s="75"/>
    </row>
    <row r="20" spans="1:32" x14ac:dyDescent="0.25">
      <c r="A20" s="1">
        <v>4</v>
      </c>
      <c r="B20" s="11" t="s">
        <v>136</v>
      </c>
      <c r="C20" s="11"/>
      <c r="D20" s="11"/>
      <c r="E20" s="63"/>
      <c r="F20" s="63"/>
      <c r="G20" s="63"/>
      <c r="I20" s="75"/>
      <c r="L20" s="75"/>
      <c r="R20" s="75"/>
      <c r="S20" s="76"/>
      <c r="T20" s="76"/>
      <c r="U20" s="76"/>
      <c r="V20" s="76"/>
      <c r="W20" s="75"/>
      <c r="X20" s="76"/>
      <c r="Y20" s="76"/>
      <c r="Z20" s="76"/>
      <c r="AA20" s="76"/>
      <c r="AB20" s="75"/>
      <c r="AC20" s="76"/>
      <c r="AD20" s="75"/>
    </row>
    <row r="21" spans="1:32" x14ac:dyDescent="0.25">
      <c r="A21" s="1">
        <v>5</v>
      </c>
      <c r="B21" s="3" t="s">
        <v>114</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row>
    <row r="22" spans="1:32" x14ac:dyDescent="0.25">
      <c r="B22" s="3" t="s">
        <v>64</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row>
    <row r="23" spans="1:32" x14ac:dyDescent="0.25">
      <c r="A23" s="1">
        <v>6</v>
      </c>
      <c r="B23" s="211" t="s">
        <v>155</v>
      </c>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row>
    <row r="24" spans="1:32" x14ac:dyDescent="0.25">
      <c r="B24" s="3" t="s">
        <v>156</v>
      </c>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row>
    <row r="25" spans="1:32" x14ac:dyDescent="0.25">
      <c r="A25" s="1">
        <v>7</v>
      </c>
      <c r="B25" s="232" t="s">
        <v>153</v>
      </c>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row>
    <row r="26" spans="1:32" x14ac:dyDescent="0.25">
      <c r="A26" s="1">
        <v>8</v>
      </c>
      <c r="B26" s="3" t="s">
        <v>65</v>
      </c>
      <c r="E26" s="63"/>
      <c r="F26" s="63"/>
      <c r="G26" s="63"/>
    </row>
    <row r="31" spans="1:32" x14ac:dyDescent="0.25">
      <c r="W31" s="76"/>
    </row>
    <row r="38" ht="64.7" customHeight="1" x14ac:dyDescent="0.25"/>
  </sheetData>
  <sheetProtection algorithmName="SHA-512" hashValue="6g1tMXn5jRnVh5pm489p6WO9tKd+gH75vzt//OhhYaGTZoP7nAsYcjzcZN6hLqRcW4T8FPVxDQm1HH816CL0/A==" saltValue="hTcwPOSkamKKEW4gOZm6Pg==" spinCount="100000" sheet="1" objects="1" scenarios="1"/>
  <mergeCells count="14">
    <mergeCell ref="AG8:AH8"/>
    <mergeCell ref="B25:AF25"/>
    <mergeCell ref="A3:AF4"/>
    <mergeCell ref="B23:AF23"/>
    <mergeCell ref="E7:M7"/>
    <mergeCell ref="E8:F8"/>
    <mergeCell ref="H8:I8"/>
    <mergeCell ref="K8:L8"/>
    <mergeCell ref="N7:AB7"/>
    <mergeCell ref="N8:R8"/>
    <mergeCell ref="S8:W8"/>
    <mergeCell ref="X8:AB8"/>
    <mergeCell ref="AC8:AD8"/>
    <mergeCell ref="AE8:AF8"/>
  </mergeCells>
  <pageMargins left="0.70866141732283472" right="0.70866141732283472" top="0.74803149606299213" bottom="0.74803149606299213" header="0.31496062992125984" footer="0.31496062992125984"/>
  <pageSetup scale="23" orientation="landscape" horizontalDpi="90" verticalDpi="90" r:id="rId1"/>
  <headerFooter>
    <oddHeader>&amp;CLincolnshire County Council</oddHeader>
    <oddFooter>&amp;CNursery Schools Budget Shares 2026/27
Early Years Tab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5"/>
  <sheetViews>
    <sheetView zoomScale="90" zoomScaleNormal="90" workbookViewId="0">
      <selection activeCell="A5" sqref="A5"/>
    </sheetView>
  </sheetViews>
  <sheetFormatPr defaultColWidth="9.28515625" defaultRowHeight="15.75" x14ac:dyDescent="0.25"/>
  <cols>
    <col min="1" max="1" width="14.85546875" style="1" customWidth="1"/>
    <col min="2" max="2" width="73.28515625" style="1" customWidth="1"/>
    <col min="3" max="3" width="7.7109375" style="1" customWidth="1"/>
    <col min="4" max="4" width="9.28515625" style="1" customWidth="1"/>
    <col min="5" max="8" width="9.28515625" style="1" bestFit="1" customWidth="1"/>
    <col min="9" max="9" width="9.28515625" style="1"/>
    <col min="10" max="10" width="9.28515625" style="1" bestFit="1" customWidth="1"/>
    <col min="11" max="11" width="9.28515625" style="1" customWidth="1"/>
    <col min="12" max="12" width="2" style="1" customWidth="1"/>
    <col min="13" max="15" width="9.5703125" style="1" bestFit="1" customWidth="1"/>
    <col min="16" max="16" width="10.7109375" style="1" bestFit="1" customWidth="1"/>
    <col min="17" max="18" width="9.28515625" style="1" bestFit="1" customWidth="1"/>
    <col min="19" max="19" width="10.7109375" style="1" bestFit="1" customWidth="1"/>
    <col min="20" max="20" width="2.140625" style="1" customWidth="1"/>
    <col min="21" max="21" width="14.28515625" style="1" customWidth="1"/>
    <col min="22" max="22" width="13.42578125" style="1" customWidth="1"/>
    <col min="23" max="23" width="14.85546875" style="1" customWidth="1"/>
    <col min="24" max="24" width="11.7109375" style="1" customWidth="1"/>
    <col min="25" max="25" width="2.140625" style="1" customWidth="1"/>
    <col min="26" max="26" width="14" style="1" customWidth="1"/>
    <col min="27" max="27" width="18.28515625" style="1" customWidth="1"/>
    <col min="28" max="28" width="20.28515625" style="1" customWidth="1"/>
    <col min="29" max="29" width="12.85546875" style="1" customWidth="1"/>
    <col min="30" max="16384" width="9.28515625" style="1"/>
  </cols>
  <sheetData>
    <row r="1" spans="1:29" ht="18.75" x14ac:dyDescent="0.3">
      <c r="A1" s="120" t="s">
        <v>104</v>
      </c>
      <c r="B1" s="121"/>
    </row>
    <row r="2" spans="1:29" x14ac:dyDescent="0.25">
      <c r="D2" s="103" t="s">
        <v>66</v>
      </c>
      <c r="E2" s="103"/>
      <c r="F2" s="103"/>
      <c r="G2" s="103"/>
      <c r="H2" s="72"/>
      <c r="I2" s="72"/>
      <c r="J2" s="72"/>
      <c r="K2" s="72"/>
      <c r="L2" s="72"/>
      <c r="M2" s="104" t="s">
        <v>66</v>
      </c>
      <c r="N2" s="104"/>
      <c r="O2" s="104"/>
      <c r="P2" s="105"/>
      <c r="U2" s="106" t="s">
        <v>132</v>
      </c>
      <c r="V2" s="106"/>
      <c r="W2" s="107"/>
      <c r="Z2" s="106" t="s">
        <v>67</v>
      </c>
      <c r="AA2" s="106"/>
      <c r="AB2" s="108" t="s">
        <v>131</v>
      </c>
    </row>
    <row r="3" spans="1:29" x14ac:dyDescent="0.25">
      <c r="A3" s="51" t="s">
        <v>10</v>
      </c>
    </row>
    <row r="4" spans="1:29" x14ac:dyDescent="0.25">
      <c r="A4" s="130">
        <v>1</v>
      </c>
      <c r="B4" s="130">
        <v>2</v>
      </c>
      <c r="C4" s="130">
        <v>3</v>
      </c>
      <c r="D4" s="251">
        <v>4</v>
      </c>
      <c r="E4" s="251"/>
      <c r="F4" s="251"/>
      <c r="G4" s="251"/>
      <c r="H4" s="251"/>
      <c r="I4" s="251"/>
      <c r="J4" s="251"/>
      <c r="K4" s="251"/>
      <c r="M4" s="252">
        <v>5</v>
      </c>
      <c r="N4" s="252"/>
      <c r="O4" s="252"/>
      <c r="P4" s="252"/>
      <c r="Q4" s="252"/>
      <c r="R4" s="252"/>
      <c r="S4" s="188">
        <v>6</v>
      </c>
      <c r="U4" s="148">
        <v>7</v>
      </c>
      <c r="V4" s="149"/>
      <c r="W4" s="149"/>
      <c r="X4" s="150"/>
      <c r="Z4" s="148">
        <v>8</v>
      </c>
      <c r="AA4" s="149"/>
      <c r="AB4" s="150"/>
      <c r="AC4" s="151"/>
    </row>
    <row r="5" spans="1:29" ht="63" x14ac:dyDescent="0.25">
      <c r="A5" s="65" t="s">
        <v>46</v>
      </c>
      <c r="B5" s="66" t="s">
        <v>47</v>
      </c>
      <c r="C5" s="65" t="s">
        <v>68</v>
      </c>
      <c r="D5" s="67" t="s">
        <v>69</v>
      </c>
      <c r="E5" s="67" t="s">
        <v>70</v>
      </c>
      <c r="F5" s="67" t="s">
        <v>71</v>
      </c>
      <c r="G5" s="67" t="s">
        <v>72</v>
      </c>
      <c r="H5" s="67" t="s">
        <v>73</v>
      </c>
      <c r="I5" s="67" t="s">
        <v>74</v>
      </c>
      <c r="J5" s="67" t="s">
        <v>75</v>
      </c>
      <c r="K5" s="68" t="s">
        <v>76</v>
      </c>
      <c r="L5" s="69"/>
      <c r="M5" s="152" t="s">
        <v>77</v>
      </c>
      <c r="N5" s="152" t="s">
        <v>78</v>
      </c>
      <c r="O5" s="152" t="s">
        <v>79</v>
      </c>
      <c r="P5" s="152" t="s">
        <v>80</v>
      </c>
      <c r="Q5" s="152" t="s">
        <v>81</v>
      </c>
      <c r="R5" s="152" t="s">
        <v>82</v>
      </c>
      <c r="S5" s="189" t="s">
        <v>83</v>
      </c>
      <c r="T5" s="69"/>
      <c r="U5" s="153" t="s">
        <v>84</v>
      </c>
      <c r="V5" s="153" t="s">
        <v>85</v>
      </c>
      <c r="W5" s="153" t="s">
        <v>87</v>
      </c>
      <c r="X5" s="153" t="s">
        <v>26</v>
      </c>
      <c r="Y5" s="69"/>
      <c r="Z5" s="153" t="s">
        <v>84</v>
      </c>
      <c r="AA5" s="153" t="s">
        <v>85</v>
      </c>
      <c r="AB5" s="153" t="s">
        <v>86</v>
      </c>
      <c r="AC5" s="153" t="s">
        <v>26</v>
      </c>
    </row>
    <row r="6" spans="1:29" x14ac:dyDescent="0.25">
      <c r="A6" s="64">
        <v>9251001</v>
      </c>
      <c r="B6" s="64" t="s">
        <v>56</v>
      </c>
      <c r="C6" s="80">
        <v>60</v>
      </c>
      <c r="D6" s="80">
        <v>47</v>
      </c>
      <c r="E6" s="80">
        <v>4</v>
      </c>
      <c r="F6" s="80">
        <v>5</v>
      </c>
      <c r="G6" s="80">
        <v>4</v>
      </c>
      <c r="H6" s="80">
        <v>0</v>
      </c>
      <c r="I6" s="80">
        <v>0</v>
      </c>
      <c r="J6" s="80">
        <v>0</v>
      </c>
      <c r="K6" s="154">
        <f>SUM(D6:J6)</f>
        <v>60</v>
      </c>
      <c r="L6" s="69"/>
      <c r="M6" s="155">
        <f>SUM(E6*190)</f>
        <v>760</v>
      </c>
      <c r="N6" s="155">
        <f>SUM(F6*380)</f>
        <v>1900</v>
      </c>
      <c r="O6" s="155">
        <f>SUM(G6*570)</f>
        <v>2280</v>
      </c>
      <c r="P6" s="155">
        <f>SUM(H6*760)</f>
        <v>0</v>
      </c>
      <c r="Q6" s="155">
        <f>SUM(I6*950)</f>
        <v>0</v>
      </c>
      <c r="R6" s="155">
        <f>SUM(J6*1140)</f>
        <v>0</v>
      </c>
      <c r="S6" s="156">
        <f t="shared" ref="S6:S10" si="0">SUM(M6:R6)</f>
        <v>4940</v>
      </c>
      <c r="T6" s="187"/>
      <c r="U6" s="151">
        <v>2442</v>
      </c>
      <c r="V6" s="151">
        <v>2535</v>
      </c>
      <c r="W6" s="151">
        <v>2112</v>
      </c>
      <c r="X6" s="157">
        <f>SUM(U6:W6)</f>
        <v>7089</v>
      </c>
      <c r="Y6" s="187"/>
      <c r="Z6" s="190">
        <f t="shared" ref="Z6:AB10" si="1">SUM(U6*0.2)</f>
        <v>488.40000000000003</v>
      </c>
      <c r="AA6" s="190">
        <f t="shared" si="1"/>
        <v>507</v>
      </c>
      <c r="AB6" s="190">
        <f t="shared" si="1"/>
        <v>422.40000000000003</v>
      </c>
      <c r="AC6" s="191">
        <f>SUM(Z6:AB6)</f>
        <v>1417.8000000000002</v>
      </c>
    </row>
    <row r="7" spans="1:29" x14ac:dyDescent="0.25">
      <c r="A7" s="64">
        <v>9251005</v>
      </c>
      <c r="B7" s="64" t="s">
        <v>57</v>
      </c>
      <c r="C7" s="81">
        <v>57</v>
      </c>
      <c r="D7" s="81">
        <v>11</v>
      </c>
      <c r="E7" s="81">
        <v>2</v>
      </c>
      <c r="F7" s="81">
        <v>11</v>
      </c>
      <c r="G7" s="81">
        <v>11</v>
      </c>
      <c r="H7" s="81">
        <v>22</v>
      </c>
      <c r="I7" s="81">
        <v>0</v>
      </c>
      <c r="J7" s="81">
        <v>0</v>
      </c>
      <c r="K7" s="154">
        <f t="shared" ref="K7:K10" si="2">SUM(D7:J7)</f>
        <v>57</v>
      </c>
      <c r="L7" s="69"/>
      <c r="M7" s="155">
        <f>SUM(E7*190)</f>
        <v>380</v>
      </c>
      <c r="N7" s="155">
        <f>SUM(F7*380)</f>
        <v>4180</v>
      </c>
      <c r="O7" s="155">
        <f>SUM(G7*570)</f>
        <v>6270</v>
      </c>
      <c r="P7" s="155">
        <f>SUM(H7*760)</f>
        <v>16720</v>
      </c>
      <c r="Q7" s="155">
        <f>SUM(I7*950)</f>
        <v>0</v>
      </c>
      <c r="R7" s="155">
        <f>SUM(J7*1140)</f>
        <v>0</v>
      </c>
      <c r="S7" s="156">
        <f t="shared" si="0"/>
        <v>27550</v>
      </c>
      <c r="T7" s="187"/>
      <c r="U7" s="151">
        <v>4986</v>
      </c>
      <c r="V7" s="151">
        <v>5103</v>
      </c>
      <c r="W7" s="151">
        <v>3879</v>
      </c>
      <c r="X7" s="157">
        <f t="shared" ref="X7:X10" si="3">SUM(U7:W7)</f>
        <v>13968</v>
      </c>
      <c r="Y7" s="187"/>
      <c r="Z7" s="190">
        <f t="shared" si="1"/>
        <v>997.2</v>
      </c>
      <c r="AA7" s="190">
        <f t="shared" si="1"/>
        <v>1020.6</v>
      </c>
      <c r="AB7" s="190">
        <f t="shared" si="1"/>
        <v>775.80000000000007</v>
      </c>
      <c r="AC7" s="191">
        <f t="shared" ref="AC7:AC10" si="4">SUM(Z7:AB7)</f>
        <v>2793.6000000000004</v>
      </c>
    </row>
    <row r="8" spans="1:29" x14ac:dyDescent="0.25">
      <c r="A8" s="64">
        <v>9251010</v>
      </c>
      <c r="B8" s="64" t="s">
        <v>58</v>
      </c>
      <c r="C8" s="80">
        <v>44</v>
      </c>
      <c r="D8" s="80">
        <v>26</v>
      </c>
      <c r="E8" s="80">
        <v>2</v>
      </c>
      <c r="F8" s="80">
        <v>1</v>
      </c>
      <c r="G8" s="80">
        <v>5</v>
      </c>
      <c r="H8" s="80">
        <v>10</v>
      </c>
      <c r="I8" s="80">
        <v>0</v>
      </c>
      <c r="J8" s="80">
        <v>0</v>
      </c>
      <c r="K8" s="154">
        <f t="shared" si="2"/>
        <v>44</v>
      </c>
      <c r="L8" s="69"/>
      <c r="M8" s="155">
        <f>SUM(E8*190)</f>
        <v>380</v>
      </c>
      <c r="N8" s="155">
        <f>SUM(F8*380)</f>
        <v>380</v>
      </c>
      <c r="O8" s="155">
        <f>SUM(G8*570)</f>
        <v>2850</v>
      </c>
      <c r="P8" s="155">
        <f>SUM(H8*760)</f>
        <v>7600</v>
      </c>
      <c r="Q8" s="155">
        <f>SUM(I8*950)</f>
        <v>0</v>
      </c>
      <c r="R8" s="155">
        <f>SUM(J8*1140)</f>
        <v>0</v>
      </c>
      <c r="S8" s="156">
        <f t="shared" si="0"/>
        <v>11210</v>
      </c>
      <c r="T8" s="187"/>
      <c r="U8" s="151">
        <v>4240.8</v>
      </c>
      <c r="V8" s="151">
        <v>2902.2</v>
      </c>
      <c r="W8" s="151">
        <v>2802.4</v>
      </c>
      <c r="X8" s="157">
        <f t="shared" si="3"/>
        <v>9945.4</v>
      </c>
      <c r="Y8" s="187"/>
      <c r="Z8" s="190">
        <f t="shared" si="1"/>
        <v>848.16000000000008</v>
      </c>
      <c r="AA8" s="190">
        <f t="shared" si="1"/>
        <v>580.43999999999994</v>
      </c>
      <c r="AB8" s="190">
        <f t="shared" si="1"/>
        <v>560.48</v>
      </c>
      <c r="AC8" s="191">
        <f t="shared" si="4"/>
        <v>1989.08</v>
      </c>
    </row>
    <row r="9" spans="1:29" x14ac:dyDescent="0.25">
      <c r="A9" s="64">
        <v>9251011</v>
      </c>
      <c r="B9" s="64" t="s">
        <v>59</v>
      </c>
      <c r="C9" s="80">
        <v>51</v>
      </c>
      <c r="D9" s="80">
        <v>13</v>
      </c>
      <c r="E9" s="80">
        <v>7</v>
      </c>
      <c r="F9" s="80">
        <v>0</v>
      </c>
      <c r="G9" s="80">
        <v>9</v>
      </c>
      <c r="H9" s="80">
        <v>21</v>
      </c>
      <c r="I9" s="80">
        <v>0</v>
      </c>
      <c r="J9" s="80">
        <v>1</v>
      </c>
      <c r="K9" s="154">
        <f t="shared" si="2"/>
        <v>51</v>
      </c>
      <c r="L9" s="69"/>
      <c r="M9" s="155">
        <f>SUM(E9*190)</f>
        <v>1330</v>
      </c>
      <c r="N9" s="155">
        <f>SUM(F9*380)</f>
        <v>0</v>
      </c>
      <c r="O9" s="155">
        <f>SUM(G9*570)</f>
        <v>5130</v>
      </c>
      <c r="P9" s="155">
        <f>SUM(H9*760)</f>
        <v>15960</v>
      </c>
      <c r="Q9" s="155">
        <f>SUM(I9*950)</f>
        <v>0</v>
      </c>
      <c r="R9" s="155">
        <f>SUM(J9*1140)</f>
        <v>1140</v>
      </c>
      <c r="S9" s="156">
        <f>SUM(M9:R9)</f>
        <v>23560</v>
      </c>
      <c r="T9" s="187"/>
      <c r="U9" s="151">
        <v>3360</v>
      </c>
      <c r="V9" s="151">
        <v>4657.8</v>
      </c>
      <c r="W9" s="151">
        <v>3988.2</v>
      </c>
      <c r="X9" s="157">
        <f t="shared" si="3"/>
        <v>12006</v>
      </c>
      <c r="Y9" s="187"/>
      <c r="Z9" s="190">
        <f t="shared" si="1"/>
        <v>672</v>
      </c>
      <c r="AA9" s="190">
        <f t="shared" si="1"/>
        <v>931.56000000000006</v>
      </c>
      <c r="AB9" s="190">
        <f t="shared" si="1"/>
        <v>797.64</v>
      </c>
      <c r="AC9" s="191">
        <f t="shared" si="4"/>
        <v>2401.1999999999998</v>
      </c>
    </row>
    <row r="10" spans="1:29" x14ac:dyDescent="0.25">
      <c r="A10" s="64">
        <v>9251012</v>
      </c>
      <c r="B10" s="64" t="s">
        <v>60</v>
      </c>
      <c r="C10" s="81">
        <v>44</v>
      </c>
      <c r="D10" s="81">
        <v>23</v>
      </c>
      <c r="E10" s="81">
        <v>21</v>
      </c>
      <c r="F10" s="81">
        <v>0</v>
      </c>
      <c r="G10" s="81">
        <v>0</v>
      </c>
      <c r="H10" s="81">
        <v>0</v>
      </c>
      <c r="I10" s="81">
        <v>0</v>
      </c>
      <c r="J10" s="81">
        <v>0</v>
      </c>
      <c r="K10" s="154">
        <f t="shared" si="2"/>
        <v>44</v>
      </c>
      <c r="L10" s="69"/>
      <c r="M10" s="155">
        <f>SUM(E10*190)</f>
        <v>3990</v>
      </c>
      <c r="N10" s="155">
        <f>SUM(F10*380)</f>
        <v>0</v>
      </c>
      <c r="O10" s="155">
        <f>SUM(G10*570)</f>
        <v>0</v>
      </c>
      <c r="P10" s="155">
        <f>SUM(H10*760)</f>
        <v>0</v>
      </c>
      <c r="Q10" s="155">
        <f>SUM(I10*950)</f>
        <v>0</v>
      </c>
      <c r="R10" s="155">
        <f>SUM(J10*1140)</f>
        <v>0</v>
      </c>
      <c r="S10" s="156">
        <f t="shared" si="0"/>
        <v>3990</v>
      </c>
      <c r="T10" s="187"/>
      <c r="U10" s="151">
        <v>2161.8000000000002</v>
      </c>
      <c r="V10" s="151">
        <v>3570</v>
      </c>
      <c r="W10" s="151">
        <v>2397</v>
      </c>
      <c r="X10" s="157">
        <f t="shared" si="3"/>
        <v>8128.8</v>
      </c>
      <c r="Y10" s="187"/>
      <c r="Z10" s="190">
        <f t="shared" si="1"/>
        <v>432.36000000000007</v>
      </c>
      <c r="AA10" s="190">
        <f t="shared" si="1"/>
        <v>714</v>
      </c>
      <c r="AB10" s="190">
        <f t="shared" si="1"/>
        <v>479.40000000000003</v>
      </c>
      <c r="AC10" s="191">
        <f t="shared" si="4"/>
        <v>1625.7600000000002</v>
      </c>
    </row>
    <row r="12" spans="1:29" x14ac:dyDescent="0.25">
      <c r="A12" s="122" t="s">
        <v>10</v>
      </c>
      <c r="S12" s="79"/>
      <c r="T12" s="79"/>
      <c r="Y12" s="79"/>
      <c r="AC12" s="109"/>
    </row>
    <row r="13" spans="1:29" x14ac:dyDescent="0.25">
      <c r="A13" s="1">
        <v>1</v>
      </c>
      <c r="B13" s="3" t="s">
        <v>61</v>
      </c>
    </row>
    <row r="14" spans="1:29" x14ac:dyDescent="0.25">
      <c r="A14" s="1">
        <v>2</v>
      </c>
      <c r="B14" s="3" t="s">
        <v>62</v>
      </c>
    </row>
    <row r="15" spans="1:29" x14ac:dyDescent="0.25">
      <c r="A15" s="1">
        <v>3</v>
      </c>
      <c r="B15" s="3" t="s">
        <v>88</v>
      </c>
    </row>
    <row r="16" spans="1:29" x14ac:dyDescent="0.25">
      <c r="A16" s="1">
        <v>4</v>
      </c>
      <c r="B16" s="3" t="s">
        <v>89</v>
      </c>
    </row>
    <row r="17" spans="1:2" x14ac:dyDescent="0.25">
      <c r="A17" s="1">
        <v>5</v>
      </c>
      <c r="B17" s="3" t="s">
        <v>90</v>
      </c>
    </row>
    <row r="18" spans="1:2" x14ac:dyDescent="0.25">
      <c r="A18" s="1">
        <v>6</v>
      </c>
      <c r="B18" s="3" t="s">
        <v>91</v>
      </c>
    </row>
    <row r="19" spans="1:2" x14ac:dyDescent="0.25">
      <c r="A19" s="1">
        <v>7</v>
      </c>
      <c r="B19" s="3" t="s">
        <v>134</v>
      </c>
    </row>
    <row r="20" spans="1:2" x14ac:dyDescent="0.25">
      <c r="A20" s="1">
        <v>8</v>
      </c>
      <c r="B20" s="1" t="s">
        <v>133</v>
      </c>
    </row>
    <row r="21" spans="1:2" x14ac:dyDescent="0.25">
      <c r="B21" s="3"/>
    </row>
    <row r="22" spans="1:2" x14ac:dyDescent="0.25">
      <c r="B22" s="3" t="s">
        <v>135</v>
      </c>
    </row>
    <row r="24" spans="1:2" x14ac:dyDescent="0.25">
      <c r="A24" s="51"/>
      <c r="B24" s="3" t="s">
        <v>92</v>
      </c>
    </row>
    <row r="25" spans="1:2" ht="18.75" customHeight="1" x14ac:dyDescent="0.25">
      <c r="B25" s="77"/>
    </row>
  </sheetData>
  <sheetProtection algorithmName="SHA-512" hashValue="0JkRdD0jCZuwkoJg+twqZ/rOcRaoWqZ6m8v8dh7yhH7VQaZBjMD6IfvVNfxMG8DGBPZASTrPeiqWkrWHueIxrA==" saltValue="oqTXm+LM4c4UDTwCeeiwtQ==" spinCount="100000" sheet="1" objects="1" scenarios="1"/>
  <mergeCells count="2">
    <mergeCell ref="D4:K4"/>
    <mergeCell ref="M4:R4"/>
  </mergeCells>
  <pageMargins left="0.70866141732283472" right="0.70866141732283472" top="0.74803149606299213" bottom="0.74803149606299213" header="0.31496062992125984" footer="0.31496062992125984"/>
  <pageSetup scale="32" orientation="landscape" horizontalDpi="90" verticalDpi="90" r:id="rId1"/>
  <headerFooter>
    <oddHeader>&amp;CLincolnshire County Council</oddHeader>
    <oddFooter>&amp;CNursery Schools Budget Shares 2026/27
Deprivation Tab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zoomScaleNormal="100" workbookViewId="0">
      <selection activeCell="E30" sqref="E30"/>
    </sheetView>
  </sheetViews>
  <sheetFormatPr defaultRowHeight="15" x14ac:dyDescent="0.25"/>
  <cols>
    <col min="3" max="3" width="34" customWidth="1"/>
  </cols>
  <sheetData>
    <row r="1" spans="1:3" ht="24" x14ac:dyDescent="0.25">
      <c r="A1" s="158" t="s">
        <v>46</v>
      </c>
      <c r="B1" s="158" t="s">
        <v>93</v>
      </c>
      <c r="C1" s="158" t="s">
        <v>94</v>
      </c>
    </row>
    <row r="2" spans="1:3" x14ac:dyDescent="0.25">
      <c r="A2" s="159">
        <v>9251001</v>
      </c>
      <c r="B2" s="160" t="s">
        <v>95</v>
      </c>
      <c r="C2" s="161" t="s">
        <v>56</v>
      </c>
    </row>
    <row r="3" spans="1:3" x14ac:dyDescent="0.25">
      <c r="A3" s="159">
        <v>9251005</v>
      </c>
      <c r="B3" s="160" t="s">
        <v>96</v>
      </c>
      <c r="C3" s="161" t="s">
        <v>97</v>
      </c>
    </row>
    <row r="4" spans="1:3" x14ac:dyDescent="0.25">
      <c r="A4" s="159">
        <v>9251010</v>
      </c>
      <c r="B4" s="160" t="s">
        <v>98</v>
      </c>
      <c r="C4" s="161" t="s">
        <v>99</v>
      </c>
    </row>
    <row r="5" spans="1:3" x14ac:dyDescent="0.25">
      <c r="A5" s="159">
        <v>9251011</v>
      </c>
      <c r="B5" s="160" t="s">
        <v>100</v>
      </c>
      <c r="C5" s="161" t="s">
        <v>59</v>
      </c>
    </row>
    <row r="6" spans="1:3" x14ac:dyDescent="0.25">
      <c r="A6" s="159">
        <v>9251012</v>
      </c>
      <c r="B6" s="160" t="s">
        <v>101</v>
      </c>
      <c r="C6" s="161" t="s">
        <v>60</v>
      </c>
    </row>
  </sheetData>
  <customSheetViews>
    <customSheetView guid="{428FCDE4-CDEE-40B8-89EE-24236990FD28}" state="hidden" topLeftCell="A2">
      <selection activeCell="B2" sqref="B2"/>
      <pageMargins left="0" right="0" top="0" bottom="0" header="0" footer="0"/>
      <pageSetup paperSize="9" orientation="portrait" r:id="rId1"/>
    </customSheetView>
  </customSheetView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dc9effd-76e4-4e94-b9b6-2836c4bb60de">
      <UserInfo>
        <DisplayName>Carla Snowshall</DisplayName>
        <AccountId>382</AccountId>
        <AccountType/>
      </UserInfo>
      <UserInfo>
        <DisplayName>Geraldine O'Neill</DisplayName>
        <AccountId>1663</AccountId>
        <AccountType/>
      </UserInfo>
    </SharedWithUsers>
    <TaxCatchAll xmlns="8dc9effd-76e4-4e94-b9b6-2836c4bb60de" xsi:nil="true"/>
    <lcf76f155ced4ddcb4097134ff3c332f xmlns="1e1ff32e-9f0e-4ded-9c14-65991009228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3C0E7F5A35774D839D4219C1D6745F" ma:contentTypeVersion="17" ma:contentTypeDescription="Create a new document." ma:contentTypeScope="" ma:versionID="f490221c3fa4c0b46d0eabe3674fb6f1">
  <xsd:schema xmlns:xsd="http://www.w3.org/2001/XMLSchema" xmlns:xs="http://www.w3.org/2001/XMLSchema" xmlns:p="http://schemas.microsoft.com/office/2006/metadata/properties" xmlns:ns2="8dc9effd-76e4-4e94-b9b6-2836c4bb60de" xmlns:ns3="1e1ff32e-9f0e-4ded-9c14-659910092282" targetNamespace="http://schemas.microsoft.com/office/2006/metadata/properties" ma:root="true" ma:fieldsID="ccf326ae6b801ef28f3b59ddfa918f21" ns2:_="" ns3:_="">
    <xsd:import namespace="8dc9effd-76e4-4e94-b9b6-2836c4bb60de"/>
    <xsd:import namespace="1e1ff32e-9f0e-4ded-9c14-65991009228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DateTaken" minOccurs="0"/>
                <xsd:element ref="ns3:MediaLengthInSecond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c0ec1a7-d5a4-4f80-a512-c0fb6d088283}" ma:internalName="TaxCatchAll" ma:showField="CatchAllData" ma:web="8dc9effd-76e4-4e94-b9b6-2836c4bb60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1ff32e-9f0e-4ded-9c14-65991009228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cb4337f-889a-49cc-a650-7850101ac6d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5988CF-3B23-493B-939F-8A5415F677BA}">
  <ds:schemaRefs>
    <ds:schemaRef ds:uri="http://schemas.microsoft.com/office/2006/documentManagement/types"/>
    <ds:schemaRef ds:uri="47ecd482-cba3-4a15-8a36-0d066dd3291d"/>
    <ds:schemaRef ds:uri="8dc9effd-76e4-4e94-b9b6-2836c4bb60de"/>
    <ds:schemaRef ds:uri="http://purl.org/dc/terms/"/>
    <ds:schemaRef ds:uri="http://schemas.microsoft.com/office/2006/metadata/propertie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E991E56-B5ED-4F54-BA5E-DEDFB36E7215}"/>
</file>

<file path=customXml/itemProps3.xml><?xml version="1.0" encoding="utf-8"?>
<ds:datastoreItem xmlns:ds="http://schemas.openxmlformats.org/officeDocument/2006/customXml" ds:itemID="{20007B0E-152E-4D1A-BC5D-D15A6A4592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Please Read First</vt:lpstr>
      <vt:lpstr>ISB Weightings Sheet 2026 27</vt:lpstr>
      <vt:lpstr>Nursery Schools Budget Share</vt:lpstr>
      <vt:lpstr>Early Years </vt:lpstr>
      <vt:lpstr>Deprivation</vt:lpstr>
      <vt:lpstr>Data</vt:lpstr>
      <vt:lpstr>'Please Read First'!Print_Area</vt:lpstr>
    </vt:vector>
  </TitlesOfParts>
  <Manager/>
  <Company>Lincolnshire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 Rowson</dc:creator>
  <cp:keywords/>
  <dc:description/>
  <cp:lastModifiedBy>Elizabeth Bowes</cp:lastModifiedBy>
  <cp:revision/>
  <cp:lastPrinted>2026-02-27T08:39:17Z</cp:lastPrinted>
  <dcterms:created xsi:type="dcterms:W3CDTF">2016-02-15T08:55:40Z</dcterms:created>
  <dcterms:modified xsi:type="dcterms:W3CDTF">2026-02-27T14:47:34Z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0x0101008F3C0E7F5A35774D839D4219C1D6745F</vt:lpwstr>
  </property>
  <property fmtid="{D5CDD505-2E9C-101B-9397-08002B2CF9AE}" pid="3" name="MediaServiceImageTags">
    <vt:lpwstr/>
  </property>
</Properties>
</file>