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https://lincolnshirecc-my.sharepoint.com/personal/graham_johnson_lincolnshire_gov_uk/Documents/Documents/0_WORK/Annual Leave sheet/"/>
    </mc:Choice>
  </mc:AlternateContent>
  <xr:revisionPtr revIDLastSave="157" documentId="8_{BB87B64F-135B-4308-8FB8-B549188ECCEF}" xr6:coauthVersionLast="47" xr6:coauthVersionMax="47" xr10:uidLastSave="{B83056E3-2873-4D0E-BC54-BC229CD602A0}"/>
  <bookViews>
    <workbookView xWindow="-120" yWindow="-120" windowWidth="29040" windowHeight="15990" xr2:uid="{00000000-000D-0000-FFFF-FFFF00000000}"/>
  </bookViews>
  <sheets>
    <sheet name="Record of Leave" sheetId="1" r:id="rId1"/>
    <sheet name="Leave Calculator" sheetId="11" state="hidden" r:id="rId2"/>
    <sheet name="Leave Information" sheetId="3" r:id="rId3"/>
    <sheet name="Guidance" sheetId="8" r:id="rId4"/>
    <sheet name="Bank Holidays" sheetId="12" state="hidden" r:id="rId5"/>
    <sheet name="Lists" sheetId="2" state="veryHidden" r:id="rId6"/>
    <sheet name="Input Variables" sheetId="10" state="veryHidden" r:id="rId7"/>
  </sheets>
  <externalReferences>
    <externalReference r:id="rId8"/>
  </externalReferences>
  <definedNames>
    <definedName name="Date">Lists!$A$2</definedName>
    <definedName name="Days">Lists!$B$1:$B$4</definedName>
    <definedName name="DaysOrHours">Lists!$B$6:$B$7</definedName>
    <definedName name="Grade">Lists!$B$15:$B$16</definedName>
    <definedName name="LastRow">[1]Turnover!#REF!</definedName>
    <definedName name="_xlnm.Print_Area" localSheetId="3">Guidance!$B$2:$J$38</definedName>
    <definedName name="_xlnm.Print_Area" localSheetId="1">'Leave Calculator'!$B$2:$O$44</definedName>
    <definedName name="Type">Lists!$C$1:$C$8</definedName>
    <definedName name="User">Lists!$A$1</definedName>
    <definedName name="Weeks">'Record of Leave'!$L$10</definedName>
    <definedName name="Year">Lists!$A$42:$A$45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1" l="1"/>
  <c r="H4" i="12"/>
  <c r="H3" i="12"/>
  <c r="Q3" i="12"/>
  <c r="O2" i="12" s="1"/>
  <c r="O3" i="12" s="1"/>
  <c r="Q2" i="12"/>
  <c r="N3" i="12"/>
  <c r="N2" i="12"/>
  <c r="I11" i="1" l="1"/>
  <c r="J11" i="1"/>
  <c r="M14" i="1" s="1"/>
  <c r="B38" i="3" l="1"/>
  <c r="B37" i="3"/>
  <c r="B30" i="3"/>
  <c r="B23" i="3"/>
  <c r="B24" i="3"/>
  <c r="B25" i="3"/>
  <c r="B26" i="3"/>
  <c r="B27" i="3"/>
  <c r="B28" i="3"/>
  <c r="B29" i="3"/>
  <c r="B31" i="3"/>
  <c r="B32" i="3"/>
  <c r="B22" i="3"/>
  <c r="L32" i="3"/>
  <c r="L33" i="3"/>
  <c r="L34" i="3"/>
  <c r="L35" i="3"/>
  <c r="L36" i="3"/>
  <c r="L37" i="3"/>
  <c r="L38" i="3"/>
  <c r="L39" i="3"/>
  <c r="K10" i="1" l="1"/>
  <c r="A2" i="2" l="1"/>
  <c r="A1" i="2" l="1"/>
  <c r="I36" i="8" l="1"/>
  <c r="J32" i="8"/>
  <c r="J31" i="8"/>
  <c r="AI44" i="11"/>
  <c r="AH44" i="11"/>
  <c r="AG44" i="11"/>
  <c r="AF44" i="11"/>
  <c r="AE44" i="11"/>
  <c r="AD44" i="11"/>
  <c r="AC44" i="11"/>
  <c r="AB44" i="11"/>
  <c r="AA44" i="11"/>
  <c r="Z44" i="11"/>
  <c r="Y44" i="11"/>
  <c r="V44" i="11"/>
  <c r="U44" i="11"/>
  <c r="Q44" i="11"/>
  <c r="R44" i="11" s="1"/>
  <c r="AI43" i="11"/>
  <c r="AH43" i="11"/>
  <c r="AG43" i="11"/>
  <c r="AF43" i="11"/>
  <c r="AE43" i="11"/>
  <c r="AD43" i="11"/>
  <c r="AC43" i="11"/>
  <c r="AB43" i="11"/>
  <c r="AA43" i="11"/>
  <c r="Z43" i="11"/>
  <c r="Y43" i="11"/>
  <c r="V43" i="11"/>
  <c r="U43" i="11"/>
  <c r="Q43" i="11"/>
  <c r="S43" i="11" s="1"/>
  <c r="AI42" i="11"/>
  <c r="AH42" i="11"/>
  <c r="AG42" i="11"/>
  <c r="AF42" i="11"/>
  <c r="AE42" i="11"/>
  <c r="AD42" i="11"/>
  <c r="AC42" i="11"/>
  <c r="AB42" i="11"/>
  <c r="AA42" i="11"/>
  <c r="Z42" i="11"/>
  <c r="Y42" i="11"/>
  <c r="V42" i="11"/>
  <c r="U42" i="11"/>
  <c r="Q42" i="11"/>
  <c r="S42" i="11" s="1"/>
  <c r="AI41" i="11"/>
  <c r="AH41" i="11"/>
  <c r="AG41" i="11"/>
  <c r="AF41" i="11"/>
  <c r="AE41" i="11"/>
  <c r="AD41" i="11"/>
  <c r="AC41" i="11"/>
  <c r="AB41" i="11"/>
  <c r="AA41" i="11"/>
  <c r="Z41" i="11"/>
  <c r="Y41" i="11"/>
  <c r="V41" i="11"/>
  <c r="U41" i="11"/>
  <c r="Q41" i="11"/>
  <c r="S41" i="11" s="1"/>
  <c r="AI40" i="11"/>
  <c r="AH40" i="11"/>
  <c r="AG40" i="11"/>
  <c r="AF40" i="11"/>
  <c r="AE40" i="11"/>
  <c r="AD40" i="11"/>
  <c r="AC40" i="11"/>
  <c r="AB40" i="11"/>
  <c r="AA40" i="11"/>
  <c r="Z40" i="11"/>
  <c r="Y40" i="11"/>
  <c r="V40" i="11"/>
  <c r="U40" i="11"/>
  <c r="Q40" i="11"/>
  <c r="R40" i="11" s="1"/>
  <c r="AI39" i="11"/>
  <c r="AH39" i="11"/>
  <c r="AG39" i="11"/>
  <c r="AF39" i="11"/>
  <c r="AE39" i="11"/>
  <c r="AD39" i="11"/>
  <c r="AC39" i="11"/>
  <c r="AB39" i="11"/>
  <c r="AA39" i="11"/>
  <c r="Z39" i="11"/>
  <c r="Y39" i="11"/>
  <c r="V39" i="11"/>
  <c r="U39" i="11"/>
  <c r="Q39" i="11"/>
  <c r="S39" i="11" s="1"/>
  <c r="AI38" i="11"/>
  <c r="AH38" i="11"/>
  <c r="AG38" i="11"/>
  <c r="AF38" i="11"/>
  <c r="AE38" i="11"/>
  <c r="AD38" i="11"/>
  <c r="AC38" i="11"/>
  <c r="AB38" i="11"/>
  <c r="AA38" i="11"/>
  <c r="Z38" i="11"/>
  <c r="Y38" i="11"/>
  <c r="V38" i="11"/>
  <c r="U38" i="11"/>
  <c r="Q38" i="11"/>
  <c r="S38" i="11" s="1"/>
  <c r="AI37" i="11"/>
  <c r="AH37" i="11"/>
  <c r="AG37" i="11"/>
  <c r="AF37" i="11"/>
  <c r="AE37" i="11"/>
  <c r="AD37" i="11"/>
  <c r="AC37" i="11"/>
  <c r="AB37" i="11"/>
  <c r="AA37" i="11"/>
  <c r="Z37" i="11"/>
  <c r="Y37" i="11"/>
  <c r="V37" i="11"/>
  <c r="U37" i="11"/>
  <c r="Q37" i="11"/>
  <c r="R37" i="11" s="1"/>
  <c r="AI36" i="11"/>
  <c r="AH36" i="11"/>
  <c r="AG36" i="11"/>
  <c r="AF36" i="11"/>
  <c r="AE36" i="11"/>
  <c r="AD36" i="11"/>
  <c r="AC36" i="11"/>
  <c r="AB36" i="11"/>
  <c r="AA36" i="11"/>
  <c r="Z36" i="11"/>
  <c r="Y36" i="11"/>
  <c r="V36" i="11"/>
  <c r="U36" i="11"/>
  <c r="Q36" i="11"/>
  <c r="S36" i="11" s="1"/>
  <c r="AI35" i="11"/>
  <c r="AH35" i="11"/>
  <c r="AG35" i="11"/>
  <c r="AF35" i="11"/>
  <c r="AE35" i="11"/>
  <c r="AD35" i="11"/>
  <c r="AC35" i="11"/>
  <c r="AB35" i="11"/>
  <c r="AA35" i="11"/>
  <c r="Z35" i="11"/>
  <c r="Y35" i="11"/>
  <c r="V35" i="11"/>
  <c r="U35" i="11"/>
  <c r="Q35" i="11"/>
  <c r="S35" i="11" s="1"/>
  <c r="AI34" i="11"/>
  <c r="AH34" i="11"/>
  <c r="AG34" i="11"/>
  <c r="AF34" i="11"/>
  <c r="AE34" i="11"/>
  <c r="AD34" i="11"/>
  <c r="AC34" i="11"/>
  <c r="AB34" i="11"/>
  <c r="AA34" i="11"/>
  <c r="Z34" i="11"/>
  <c r="Y34" i="11"/>
  <c r="V34" i="11"/>
  <c r="U34" i="11"/>
  <c r="Q34" i="11"/>
  <c r="S34" i="11" s="1"/>
  <c r="AI33" i="11"/>
  <c r="AH33" i="11"/>
  <c r="AG33" i="11"/>
  <c r="AF33" i="11"/>
  <c r="AE33" i="11"/>
  <c r="AD33" i="11"/>
  <c r="AC33" i="11"/>
  <c r="AB33" i="11"/>
  <c r="AA33" i="11"/>
  <c r="Z33" i="11"/>
  <c r="Y33" i="11"/>
  <c r="V33" i="11"/>
  <c r="U33" i="11"/>
  <c r="Q33" i="11"/>
  <c r="S33" i="11" s="1"/>
  <c r="AI32" i="11"/>
  <c r="AH32" i="11"/>
  <c r="AG32" i="11"/>
  <c r="AF32" i="11"/>
  <c r="AE32" i="11"/>
  <c r="AD32" i="11"/>
  <c r="AC32" i="11"/>
  <c r="AB32" i="11"/>
  <c r="AA32" i="11"/>
  <c r="Z32" i="11"/>
  <c r="Y32" i="11"/>
  <c r="V32" i="11"/>
  <c r="U32" i="11"/>
  <c r="Q32" i="11"/>
  <c r="R32" i="11" s="1"/>
  <c r="AI31" i="11"/>
  <c r="AH31" i="11"/>
  <c r="AG31" i="11"/>
  <c r="AF31" i="11"/>
  <c r="AE31" i="11"/>
  <c r="AD31" i="11"/>
  <c r="AC31" i="11"/>
  <c r="AB31" i="11"/>
  <c r="AA31" i="11"/>
  <c r="Z31" i="11"/>
  <c r="Y31" i="11"/>
  <c r="V31" i="11"/>
  <c r="U31" i="11"/>
  <c r="Q31" i="11"/>
  <c r="S31" i="11" s="1"/>
  <c r="AI30" i="11"/>
  <c r="AH30" i="11"/>
  <c r="AG30" i="11"/>
  <c r="AF30" i="11"/>
  <c r="AE30" i="11"/>
  <c r="AD30" i="11"/>
  <c r="AC30" i="11"/>
  <c r="AB30" i="11"/>
  <c r="AA30" i="11"/>
  <c r="Z30" i="11"/>
  <c r="Y30" i="11"/>
  <c r="V30" i="11"/>
  <c r="U30" i="11"/>
  <c r="Q30" i="11"/>
  <c r="S30" i="11" s="1"/>
  <c r="AI29" i="11"/>
  <c r="AH29" i="11"/>
  <c r="AG29" i="11"/>
  <c r="AF29" i="11"/>
  <c r="AE29" i="11"/>
  <c r="AD29" i="11"/>
  <c r="AC29" i="11"/>
  <c r="AB29" i="11"/>
  <c r="AA29" i="11"/>
  <c r="Z29" i="11"/>
  <c r="Y29" i="11"/>
  <c r="V29" i="11"/>
  <c r="U29" i="11"/>
  <c r="Q29" i="11"/>
  <c r="R29" i="11" s="1"/>
  <c r="AI28" i="11"/>
  <c r="AH28" i="11"/>
  <c r="AG28" i="11"/>
  <c r="AF28" i="11"/>
  <c r="AE28" i="11"/>
  <c r="AD28" i="11"/>
  <c r="AC28" i="11"/>
  <c r="AB28" i="11"/>
  <c r="AA28" i="11"/>
  <c r="Z28" i="11"/>
  <c r="Y28" i="11"/>
  <c r="V28" i="11"/>
  <c r="U28" i="11"/>
  <c r="Q28" i="11"/>
  <c r="S28" i="11" s="1"/>
  <c r="AI27" i="11"/>
  <c r="AH27" i="11"/>
  <c r="AG27" i="11"/>
  <c r="AF27" i="11"/>
  <c r="AE27" i="11"/>
  <c r="AD27" i="11"/>
  <c r="AC27" i="11"/>
  <c r="AB27" i="11"/>
  <c r="AA27" i="11"/>
  <c r="Z27" i="11"/>
  <c r="Y27" i="11"/>
  <c r="V27" i="11"/>
  <c r="U27" i="11"/>
  <c r="Q27" i="11"/>
  <c r="R27" i="11" s="1"/>
  <c r="AI26" i="11"/>
  <c r="AH26" i="11"/>
  <c r="AG26" i="11"/>
  <c r="AF26" i="11"/>
  <c r="AE26" i="11"/>
  <c r="AD26" i="11"/>
  <c r="AC26" i="11"/>
  <c r="AB26" i="11"/>
  <c r="AA26" i="11"/>
  <c r="Z26" i="11"/>
  <c r="Y26" i="11"/>
  <c r="V26" i="11"/>
  <c r="U26" i="11"/>
  <c r="Q26" i="11"/>
  <c r="S26" i="11" s="1"/>
  <c r="AI25" i="11"/>
  <c r="AH25" i="11"/>
  <c r="AG25" i="11"/>
  <c r="AF25" i="11"/>
  <c r="AE25" i="11"/>
  <c r="AD25" i="11"/>
  <c r="AC25" i="11"/>
  <c r="AB25" i="11"/>
  <c r="AA25" i="11"/>
  <c r="Z25" i="11"/>
  <c r="Y25" i="11"/>
  <c r="V25" i="11"/>
  <c r="U25" i="11"/>
  <c r="Q25" i="11"/>
  <c r="R25" i="11" s="1"/>
  <c r="U24" i="11"/>
  <c r="U23" i="11"/>
  <c r="U22" i="11"/>
  <c r="U21" i="11"/>
  <c r="U20" i="11"/>
  <c r="U19" i="11"/>
  <c r="U18" i="11"/>
  <c r="U17" i="11"/>
  <c r="U16" i="11"/>
  <c r="U15" i="11"/>
  <c r="U14" i="11"/>
  <c r="U13" i="11"/>
  <c r="U12" i="11"/>
  <c r="U11" i="11"/>
  <c r="U10" i="11"/>
  <c r="U9" i="11"/>
  <c r="U8" i="11"/>
  <c r="U7" i="11"/>
  <c r="U6" i="11"/>
  <c r="U5" i="11"/>
  <c r="AI24" i="11"/>
  <c r="AH24" i="11"/>
  <c r="AG24" i="11"/>
  <c r="AF24" i="11"/>
  <c r="AE24" i="11"/>
  <c r="AD24" i="11"/>
  <c r="AC24" i="11"/>
  <c r="AB24" i="11"/>
  <c r="AA24" i="11"/>
  <c r="Z24" i="11"/>
  <c r="Y24" i="11"/>
  <c r="V24" i="11"/>
  <c r="Q24" i="11"/>
  <c r="AI23" i="11"/>
  <c r="AH23" i="11"/>
  <c r="AG23" i="11"/>
  <c r="AF23" i="11"/>
  <c r="AE23" i="11"/>
  <c r="AD23" i="11"/>
  <c r="AC23" i="11"/>
  <c r="AB23" i="11"/>
  <c r="AA23" i="11"/>
  <c r="Z23" i="11"/>
  <c r="Y23" i="11"/>
  <c r="V23" i="11"/>
  <c r="Q23" i="11"/>
  <c r="AI22" i="11"/>
  <c r="AH22" i="11"/>
  <c r="AG22" i="11"/>
  <c r="AF22" i="11"/>
  <c r="AE22" i="11"/>
  <c r="AD22" i="11"/>
  <c r="AC22" i="11"/>
  <c r="AB22" i="11"/>
  <c r="AA22" i="11"/>
  <c r="Z22" i="11"/>
  <c r="Y22" i="11"/>
  <c r="V22" i="11"/>
  <c r="Q22" i="11"/>
  <c r="AI21" i="11"/>
  <c r="AH21" i="11"/>
  <c r="AG21" i="11"/>
  <c r="AF21" i="11"/>
  <c r="AE21" i="11"/>
  <c r="AD21" i="11"/>
  <c r="AC21" i="11"/>
  <c r="AB21" i="11"/>
  <c r="AA21" i="11"/>
  <c r="Z21" i="11"/>
  <c r="Y21" i="11"/>
  <c r="V21" i="11"/>
  <c r="Q21" i="11"/>
  <c r="AI20" i="11"/>
  <c r="AH20" i="11"/>
  <c r="AG20" i="11"/>
  <c r="AF20" i="11"/>
  <c r="AE20" i="11"/>
  <c r="AD20" i="11"/>
  <c r="AC20" i="11"/>
  <c r="AB20" i="11"/>
  <c r="AA20" i="11"/>
  <c r="Z20" i="11"/>
  <c r="Y20" i="11"/>
  <c r="V20" i="11"/>
  <c r="Q20" i="11"/>
  <c r="AI19" i="11"/>
  <c r="AH19" i="11"/>
  <c r="AG19" i="11"/>
  <c r="AF19" i="11"/>
  <c r="AE19" i="11"/>
  <c r="AD19" i="11"/>
  <c r="AC19" i="11"/>
  <c r="AB19" i="11"/>
  <c r="AA19" i="11"/>
  <c r="Z19" i="11"/>
  <c r="Y19" i="11"/>
  <c r="V19" i="11"/>
  <c r="Q19" i="11"/>
  <c r="AI18" i="11"/>
  <c r="AH18" i="11"/>
  <c r="AG18" i="11"/>
  <c r="AF18" i="11"/>
  <c r="AE18" i="11"/>
  <c r="AD18" i="11"/>
  <c r="AC18" i="11"/>
  <c r="AB18" i="11"/>
  <c r="AA18" i="11"/>
  <c r="Z18" i="11"/>
  <c r="Y18" i="11"/>
  <c r="V18" i="11"/>
  <c r="Q18" i="11"/>
  <c r="AI17" i="11"/>
  <c r="AH17" i="11"/>
  <c r="AG17" i="11"/>
  <c r="AF17" i="11"/>
  <c r="AE17" i="11"/>
  <c r="AD17" i="11"/>
  <c r="AC17" i="11"/>
  <c r="AB17" i="11"/>
  <c r="AA17" i="11"/>
  <c r="Z17" i="11"/>
  <c r="Y17" i="11"/>
  <c r="V17" i="11"/>
  <c r="Q17" i="11"/>
  <c r="AI16" i="11"/>
  <c r="AH16" i="11"/>
  <c r="AG16" i="11"/>
  <c r="AF16" i="11"/>
  <c r="AE16" i="11"/>
  <c r="AD16" i="11"/>
  <c r="AC16" i="11"/>
  <c r="AB16" i="11"/>
  <c r="AA16" i="11"/>
  <c r="Z16" i="11"/>
  <c r="Y16" i="11"/>
  <c r="V16" i="11"/>
  <c r="Q16" i="11"/>
  <c r="AI15" i="11"/>
  <c r="AH15" i="11"/>
  <c r="AG15" i="11"/>
  <c r="AF15" i="11"/>
  <c r="AE15" i="11"/>
  <c r="AD15" i="11"/>
  <c r="AC15" i="11"/>
  <c r="AB15" i="11"/>
  <c r="AA15" i="11"/>
  <c r="Z15" i="11"/>
  <c r="Y15" i="11"/>
  <c r="V15" i="11"/>
  <c r="Q15" i="11"/>
  <c r="AI14" i="11"/>
  <c r="AH14" i="11"/>
  <c r="AG14" i="11"/>
  <c r="AF14" i="11"/>
  <c r="AE14" i="11"/>
  <c r="AD14" i="11"/>
  <c r="AC14" i="11"/>
  <c r="AB14" i="11"/>
  <c r="AA14" i="11"/>
  <c r="Z14" i="11"/>
  <c r="Y14" i="11"/>
  <c r="V14" i="11"/>
  <c r="Q14" i="11"/>
  <c r="AI13" i="11"/>
  <c r="AH13" i="11"/>
  <c r="AG13" i="11"/>
  <c r="AF13" i="11"/>
  <c r="AE13" i="11"/>
  <c r="AD13" i="11"/>
  <c r="AC13" i="11"/>
  <c r="AB13" i="11"/>
  <c r="AA13" i="11"/>
  <c r="Z13" i="11"/>
  <c r="Y13" i="11"/>
  <c r="V13" i="11"/>
  <c r="Q13" i="11"/>
  <c r="AI12" i="11"/>
  <c r="AH12" i="11"/>
  <c r="AG12" i="11"/>
  <c r="AF12" i="11"/>
  <c r="AE12" i="11"/>
  <c r="AD12" i="11"/>
  <c r="AC12" i="11"/>
  <c r="AB12" i="11"/>
  <c r="AA12" i="11"/>
  <c r="Z12" i="11"/>
  <c r="Y12" i="11"/>
  <c r="V12" i="11"/>
  <c r="Q12" i="11"/>
  <c r="AI11" i="11"/>
  <c r="AH11" i="11"/>
  <c r="AG11" i="11"/>
  <c r="AF11" i="11"/>
  <c r="AE11" i="11"/>
  <c r="AD11" i="11"/>
  <c r="AC11" i="11"/>
  <c r="AB11" i="11"/>
  <c r="AA11" i="11"/>
  <c r="Z11" i="11"/>
  <c r="Y11" i="11"/>
  <c r="V11" i="11"/>
  <c r="Q11" i="11"/>
  <c r="AI10" i="11"/>
  <c r="AH10" i="11"/>
  <c r="AG10" i="11"/>
  <c r="AF10" i="11"/>
  <c r="AE10" i="11"/>
  <c r="AD10" i="11"/>
  <c r="AC10" i="11"/>
  <c r="AB10" i="11"/>
  <c r="AA10" i="11"/>
  <c r="Z10" i="11"/>
  <c r="Y10" i="11"/>
  <c r="V10" i="11"/>
  <c r="Q10" i="11"/>
  <c r="AI9" i="11"/>
  <c r="AH9" i="11"/>
  <c r="AG9" i="11"/>
  <c r="AF9" i="11"/>
  <c r="AE9" i="11"/>
  <c r="AD9" i="11"/>
  <c r="AC9" i="11"/>
  <c r="AB9" i="11"/>
  <c r="AA9" i="11"/>
  <c r="Z9" i="11"/>
  <c r="Y9" i="11"/>
  <c r="V9" i="11"/>
  <c r="Q9" i="11"/>
  <c r="AI8" i="11"/>
  <c r="AH8" i="11"/>
  <c r="AG8" i="11"/>
  <c r="AF8" i="11"/>
  <c r="AE8" i="11"/>
  <c r="AD8" i="11"/>
  <c r="AC8" i="11"/>
  <c r="AB8" i="11"/>
  <c r="AA8" i="11"/>
  <c r="Z8" i="11"/>
  <c r="Y8" i="11"/>
  <c r="V8" i="11"/>
  <c r="Q8" i="11"/>
  <c r="AI7" i="11"/>
  <c r="AH7" i="11"/>
  <c r="AG7" i="11"/>
  <c r="AF7" i="11"/>
  <c r="AE7" i="11"/>
  <c r="AD7" i="11"/>
  <c r="AC7" i="11"/>
  <c r="AB7" i="11"/>
  <c r="AA7" i="11"/>
  <c r="Z7" i="11"/>
  <c r="Y7" i="11"/>
  <c r="V7" i="11"/>
  <c r="Q7" i="11"/>
  <c r="AI6" i="11"/>
  <c r="AH6" i="11"/>
  <c r="AG6" i="11"/>
  <c r="AF6" i="11"/>
  <c r="AE6" i="11"/>
  <c r="AD6" i="11"/>
  <c r="AC6" i="11"/>
  <c r="AB6" i="11"/>
  <c r="AA6" i="11"/>
  <c r="Z6" i="11"/>
  <c r="Y6" i="11"/>
  <c r="V6" i="11"/>
  <c r="Q6" i="11"/>
  <c r="AI5" i="11"/>
  <c r="AH5" i="11"/>
  <c r="AG5" i="11"/>
  <c r="AF5" i="11"/>
  <c r="AE5" i="11"/>
  <c r="AD5" i="11"/>
  <c r="AC5" i="11"/>
  <c r="AB5" i="11"/>
  <c r="AA5" i="11"/>
  <c r="Z5" i="11"/>
  <c r="Y5" i="11"/>
  <c r="F9" i="10"/>
  <c r="V5" i="11"/>
  <c r="Q5" i="11"/>
  <c r="R5" i="11" s="1"/>
  <c r="L10" i="1"/>
  <c r="J9" i="1" s="1"/>
  <c r="I16" i="1" s="1"/>
  <c r="K11" i="1" l="1"/>
  <c r="F15" i="1" s="1"/>
  <c r="B33" i="8"/>
  <c r="S5" i="11"/>
  <c r="T5" i="11" s="1"/>
  <c r="L5" i="11" s="1"/>
  <c r="S32" i="11"/>
  <c r="T32" i="11" s="1"/>
  <c r="AJ30" i="11"/>
  <c r="AJ9" i="11"/>
  <c r="AJ17" i="11"/>
  <c r="AJ25" i="11"/>
  <c r="AJ13" i="11"/>
  <c r="AJ21" i="11"/>
  <c r="S27" i="11"/>
  <c r="T27" i="11" s="1"/>
  <c r="S29" i="11"/>
  <c r="T29" i="11" s="1"/>
  <c r="AJ6" i="11"/>
  <c r="AJ10" i="11"/>
  <c r="AJ14" i="11"/>
  <c r="AJ22" i="11"/>
  <c r="AJ27" i="11"/>
  <c r="AJ32" i="11"/>
  <c r="AJ34" i="11"/>
  <c r="AJ36" i="11"/>
  <c r="AJ38" i="11"/>
  <c r="AJ40" i="11"/>
  <c r="AJ42" i="11"/>
  <c r="AJ44" i="11"/>
  <c r="AJ11" i="11"/>
  <c r="AJ15" i="11"/>
  <c r="AJ19" i="11"/>
  <c r="AJ23" i="11"/>
  <c r="AJ26" i="11"/>
  <c r="AJ29" i="11"/>
  <c r="AJ31" i="11"/>
  <c r="AJ33" i="11"/>
  <c r="AJ7" i="11"/>
  <c r="AJ8" i="11"/>
  <c r="AJ12" i="11"/>
  <c r="AJ16" i="11"/>
  <c r="AJ20" i="11"/>
  <c r="AJ24" i="11"/>
  <c r="AJ28" i="11"/>
  <c r="AJ35" i="11"/>
  <c r="AJ37" i="11"/>
  <c r="AJ39" i="11"/>
  <c r="AJ41" i="11"/>
  <c r="AJ43" i="11"/>
  <c r="S44" i="11"/>
  <c r="T43" i="11"/>
  <c r="P43" i="11"/>
  <c r="W43" i="11"/>
  <c r="I43" i="11" s="1"/>
  <c r="M43" i="11"/>
  <c r="L43" i="11"/>
  <c r="R43" i="11"/>
  <c r="T42" i="11"/>
  <c r="P42" i="11"/>
  <c r="L42" i="11"/>
  <c r="W42" i="11"/>
  <c r="I42" i="11" s="1"/>
  <c r="M42" i="11"/>
  <c r="R42" i="11"/>
  <c r="T41" i="11"/>
  <c r="P41" i="11"/>
  <c r="W41" i="11"/>
  <c r="I41" i="11" s="1"/>
  <c r="M41" i="11"/>
  <c r="L41" i="11"/>
  <c r="R41" i="11"/>
  <c r="S40" i="11"/>
  <c r="T39" i="11"/>
  <c r="P39" i="11"/>
  <c r="W39" i="11"/>
  <c r="I39" i="11" s="1"/>
  <c r="M39" i="11"/>
  <c r="L39" i="11"/>
  <c r="R39" i="11"/>
  <c r="T38" i="11"/>
  <c r="P38" i="11"/>
  <c r="L38" i="11"/>
  <c r="W38" i="11"/>
  <c r="I38" i="11" s="1"/>
  <c r="M38" i="11"/>
  <c r="R38" i="11"/>
  <c r="S37" i="11"/>
  <c r="T36" i="11"/>
  <c r="P36" i="11"/>
  <c r="W36" i="11"/>
  <c r="I36" i="11" s="1"/>
  <c r="M36" i="11"/>
  <c r="L36" i="11"/>
  <c r="R36" i="11"/>
  <c r="T35" i="11"/>
  <c r="P35" i="11"/>
  <c r="W35" i="11"/>
  <c r="I35" i="11" s="1"/>
  <c r="M35" i="11"/>
  <c r="L35" i="11"/>
  <c r="R35" i="11"/>
  <c r="T34" i="11"/>
  <c r="P34" i="11"/>
  <c r="W34" i="11"/>
  <c r="M34" i="11"/>
  <c r="L34" i="11"/>
  <c r="R34" i="11"/>
  <c r="W33" i="11"/>
  <c r="I33" i="11" s="1"/>
  <c r="M33" i="11"/>
  <c r="L33" i="11"/>
  <c r="T33" i="11"/>
  <c r="P33" i="11"/>
  <c r="R33" i="11"/>
  <c r="T31" i="11"/>
  <c r="P31" i="11"/>
  <c r="W31" i="11"/>
  <c r="I31" i="11" s="1"/>
  <c r="M31" i="11"/>
  <c r="L31" i="11"/>
  <c r="R31" i="11"/>
  <c r="T30" i="11"/>
  <c r="P30" i="11"/>
  <c r="W30" i="11"/>
  <c r="I30" i="11" s="1"/>
  <c r="M30" i="11"/>
  <c r="L30" i="11"/>
  <c r="R30" i="11"/>
  <c r="T28" i="11"/>
  <c r="P28" i="11"/>
  <c r="W28" i="11"/>
  <c r="I28" i="11" s="1"/>
  <c r="M28" i="11"/>
  <c r="L28" i="11"/>
  <c r="R28" i="11"/>
  <c r="T26" i="11"/>
  <c r="P26" i="11"/>
  <c r="W26" i="11"/>
  <c r="I26" i="11" s="1"/>
  <c r="M26" i="11"/>
  <c r="L26" i="11"/>
  <c r="R26" i="11"/>
  <c r="S25" i="11"/>
  <c r="AJ18" i="11"/>
  <c r="R7" i="11"/>
  <c r="S7" i="11" s="1"/>
  <c r="R11" i="11"/>
  <c r="S11" i="11" s="1"/>
  <c r="S15" i="11"/>
  <c r="R15" i="11"/>
  <c r="S19" i="11"/>
  <c r="R19" i="11"/>
  <c r="S21" i="11"/>
  <c r="R21" i="11"/>
  <c r="R6" i="11"/>
  <c r="S6" i="11" s="1"/>
  <c r="R8" i="11"/>
  <c r="S8" i="11" s="1"/>
  <c r="R10" i="11"/>
  <c r="S10" i="11" s="1"/>
  <c r="R12" i="11"/>
  <c r="S12" i="11" s="1"/>
  <c r="R14" i="11"/>
  <c r="S14" i="11"/>
  <c r="R16" i="11"/>
  <c r="S16" i="11"/>
  <c r="R18" i="11"/>
  <c r="S18" i="11" s="1"/>
  <c r="S20" i="11"/>
  <c r="R20" i="11"/>
  <c r="S22" i="11"/>
  <c r="R22" i="11"/>
  <c r="R24" i="11"/>
  <c r="S24" i="11"/>
  <c r="R9" i="11"/>
  <c r="S9" i="11" s="1"/>
  <c r="S13" i="11"/>
  <c r="R13" i="11"/>
  <c r="S17" i="11"/>
  <c r="R17" i="11"/>
  <c r="S23" i="11"/>
  <c r="R23" i="11"/>
  <c r="AJ5" i="11"/>
  <c r="G23" i="1"/>
  <c r="M13" i="1" l="1"/>
  <c r="M32" i="11"/>
  <c r="L32" i="11"/>
  <c r="L29" i="11"/>
  <c r="W32" i="11"/>
  <c r="I32" i="11" s="1"/>
  <c r="M29" i="11"/>
  <c r="W29" i="11"/>
  <c r="I29" i="11" s="1"/>
  <c r="P27" i="11"/>
  <c r="W27" i="11"/>
  <c r="I27" i="11" s="1"/>
  <c r="B37" i="8"/>
  <c r="C37" i="8" s="1"/>
  <c r="B38" i="8" s="1"/>
  <c r="B34" i="8"/>
  <c r="W5" i="11"/>
  <c r="I5" i="11" s="1"/>
  <c r="P5" i="11"/>
  <c r="M27" i="11"/>
  <c r="L27" i="11"/>
  <c r="P29" i="11"/>
  <c r="P32" i="11"/>
  <c r="M16" i="11"/>
  <c r="L16" i="11"/>
  <c r="P16" i="11"/>
  <c r="L24" i="11"/>
  <c r="M24" i="11"/>
  <c r="P24" i="11"/>
  <c r="M21" i="11"/>
  <c r="L21" i="11"/>
  <c r="P21" i="11"/>
  <c r="L17" i="11"/>
  <c r="P17" i="11"/>
  <c r="M17" i="11"/>
  <c r="P22" i="11"/>
  <c r="M22" i="11"/>
  <c r="L22" i="11"/>
  <c r="L7" i="11"/>
  <c r="P7" i="11"/>
  <c r="L8" i="11"/>
  <c r="P8" i="11"/>
  <c r="P15" i="11"/>
  <c r="M15" i="11"/>
  <c r="L15" i="11"/>
  <c r="P23" i="11"/>
  <c r="M23" i="11"/>
  <c r="L23" i="11"/>
  <c r="L13" i="11"/>
  <c r="P13" i="11"/>
  <c r="M13" i="11"/>
  <c r="L20" i="11"/>
  <c r="M20" i="11"/>
  <c r="P20" i="11"/>
  <c r="P14" i="11"/>
  <c r="M14" i="11"/>
  <c r="L14" i="11"/>
  <c r="P10" i="11"/>
  <c r="M10" i="11"/>
  <c r="L10" i="11"/>
  <c r="P9" i="11"/>
  <c r="M9" i="11"/>
  <c r="L9" i="11"/>
  <c r="M12" i="11"/>
  <c r="L12" i="11"/>
  <c r="P12" i="11"/>
  <c r="P6" i="11"/>
  <c r="L6" i="11"/>
  <c r="P19" i="11"/>
  <c r="M19" i="11"/>
  <c r="L19" i="11"/>
  <c r="L11" i="11"/>
  <c r="M11" i="11"/>
  <c r="P11" i="11"/>
  <c r="T44" i="11"/>
  <c r="P44" i="11"/>
  <c r="W44" i="11"/>
  <c r="I44" i="11" s="1"/>
  <c r="M44" i="11"/>
  <c r="L44" i="11"/>
  <c r="X43" i="11"/>
  <c r="J43" i="11"/>
  <c r="K43" i="11"/>
  <c r="X42" i="11"/>
  <c r="J42" i="11"/>
  <c r="K42" i="11"/>
  <c r="X41" i="11"/>
  <c r="J41" i="11"/>
  <c r="K41" i="11"/>
  <c r="T40" i="11"/>
  <c r="P40" i="11"/>
  <c r="W40" i="11"/>
  <c r="I40" i="11" s="1"/>
  <c r="M40" i="11"/>
  <c r="L40" i="11"/>
  <c r="X39" i="11"/>
  <c r="J39" i="11"/>
  <c r="K39" i="11"/>
  <c r="X38" i="11"/>
  <c r="J38" i="11"/>
  <c r="K38" i="11"/>
  <c r="T37" i="11"/>
  <c r="P37" i="11"/>
  <c r="L37" i="11"/>
  <c r="W37" i="11"/>
  <c r="I37" i="11" s="1"/>
  <c r="M37" i="11"/>
  <c r="X36" i="11"/>
  <c r="J36" i="11"/>
  <c r="K36" i="11"/>
  <c r="X35" i="11"/>
  <c r="J35" i="11"/>
  <c r="K35" i="11"/>
  <c r="X34" i="11"/>
  <c r="J34" i="11"/>
  <c r="K34" i="11"/>
  <c r="K33" i="11"/>
  <c r="X33" i="11"/>
  <c r="J33" i="11"/>
  <c r="X31" i="11"/>
  <c r="J31" i="11"/>
  <c r="K31" i="11"/>
  <c r="X30" i="11"/>
  <c r="J30" i="11"/>
  <c r="K30" i="11"/>
  <c r="X28" i="11"/>
  <c r="J28" i="11"/>
  <c r="K28" i="11"/>
  <c r="X26" i="11"/>
  <c r="J26" i="11"/>
  <c r="K26" i="11"/>
  <c r="T25" i="11"/>
  <c r="P25" i="11"/>
  <c r="W25" i="11"/>
  <c r="I25" i="11" s="1"/>
  <c r="M25" i="11"/>
  <c r="L25" i="11"/>
  <c r="L18" i="11"/>
  <c r="P18" i="11"/>
  <c r="T23" i="11"/>
  <c r="W23" i="11"/>
  <c r="I23" i="11" s="1"/>
  <c r="T13" i="11"/>
  <c r="W13" i="11"/>
  <c r="I13" i="11" s="1"/>
  <c r="T18" i="11"/>
  <c r="W18" i="11"/>
  <c r="I18" i="11" s="1"/>
  <c r="T14" i="11"/>
  <c r="W14" i="11"/>
  <c r="I14" i="11" s="1"/>
  <c r="T10" i="11"/>
  <c r="W10" i="11"/>
  <c r="I10" i="11" s="1"/>
  <c r="T17" i="11"/>
  <c r="W17" i="11"/>
  <c r="I17" i="11" s="1"/>
  <c r="T9" i="11"/>
  <c r="W9" i="11"/>
  <c r="I9" i="11" s="1"/>
  <c r="T22" i="11"/>
  <c r="W22" i="11"/>
  <c r="I22" i="11" s="1"/>
  <c r="T6" i="11"/>
  <c r="W6" i="11"/>
  <c r="I6" i="11" s="1"/>
  <c r="T19" i="11"/>
  <c r="W19" i="11"/>
  <c r="I19" i="11" s="1"/>
  <c r="T11" i="11"/>
  <c r="W11" i="11"/>
  <c r="I11" i="11" s="1"/>
  <c r="T24" i="11"/>
  <c r="W24" i="11"/>
  <c r="I24" i="11" s="1"/>
  <c r="T16" i="11"/>
  <c r="W16" i="11"/>
  <c r="I16" i="11" s="1"/>
  <c r="T12" i="11"/>
  <c r="W12" i="11"/>
  <c r="I12" i="11" s="1"/>
  <c r="T7" i="11"/>
  <c r="W7" i="11"/>
  <c r="I7" i="11" s="1"/>
  <c r="T20" i="11"/>
  <c r="W20" i="11"/>
  <c r="I20" i="11" s="1"/>
  <c r="T8" i="11"/>
  <c r="W8" i="11"/>
  <c r="I8" i="11" s="1"/>
  <c r="T21" i="11"/>
  <c r="W21" i="11"/>
  <c r="I21" i="11" s="1"/>
  <c r="T15" i="11"/>
  <c r="W15" i="11"/>
  <c r="I15" i="11" s="1"/>
  <c r="J28" i="2"/>
  <c r="B8" i="2"/>
  <c r="F19" i="10"/>
  <c r="K29" i="11" l="1"/>
  <c r="X29" i="11"/>
  <c r="J29" i="11"/>
  <c r="K32" i="11"/>
  <c r="J32" i="11"/>
  <c r="K27" i="11"/>
  <c r="J27" i="11"/>
  <c r="X32" i="11"/>
  <c r="X27" i="11"/>
  <c r="J5" i="11"/>
  <c r="X5" i="11"/>
  <c r="K5" i="11"/>
  <c r="K8" i="11"/>
  <c r="J8" i="11"/>
  <c r="M8" i="11" s="1"/>
  <c r="K6" i="11"/>
  <c r="J6" i="11"/>
  <c r="K23" i="11"/>
  <c r="J23" i="11"/>
  <c r="K15" i="11"/>
  <c r="J15" i="11"/>
  <c r="K16" i="11"/>
  <c r="J16" i="11"/>
  <c r="K10" i="11"/>
  <c r="J10" i="11"/>
  <c r="K7" i="11"/>
  <c r="J7" i="11"/>
  <c r="M7" i="11" s="1"/>
  <c r="K11" i="11"/>
  <c r="J11" i="11"/>
  <c r="K9" i="11"/>
  <c r="J9" i="11"/>
  <c r="K21" i="11"/>
  <c r="J21" i="11"/>
  <c r="K20" i="11"/>
  <c r="J20" i="11"/>
  <c r="K12" i="11"/>
  <c r="J12" i="11"/>
  <c r="K24" i="11"/>
  <c r="J24" i="11"/>
  <c r="K19" i="11"/>
  <c r="J19" i="11"/>
  <c r="K22" i="11"/>
  <c r="J22" i="11"/>
  <c r="K17" i="11"/>
  <c r="J17" i="11"/>
  <c r="K14" i="11"/>
  <c r="J14" i="11"/>
  <c r="K13" i="11"/>
  <c r="J13" i="11"/>
  <c r="X44" i="11"/>
  <c r="J44" i="11"/>
  <c r="K44" i="11"/>
  <c r="X40" i="11"/>
  <c r="J40" i="11"/>
  <c r="K40" i="11"/>
  <c r="X37" i="11"/>
  <c r="J37" i="11"/>
  <c r="K37" i="11"/>
  <c r="X25" i="11"/>
  <c r="J25" i="11"/>
  <c r="K25" i="11"/>
  <c r="K18" i="11"/>
  <c r="J18" i="11"/>
  <c r="X18" i="11"/>
  <c r="X23" i="11"/>
  <c r="X20" i="11"/>
  <c r="X15" i="11"/>
  <c r="X21" i="11"/>
  <c r="X8" i="11"/>
  <c r="X7" i="11"/>
  <c r="X12" i="11"/>
  <c r="X16" i="11"/>
  <c r="X11" i="11"/>
  <c r="X19" i="11"/>
  <c r="X6" i="11"/>
  <c r="X9" i="11"/>
  <c r="X17" i="11"/>
  <c r="X10" i="11"/>
  <c r="X14" i="11"/>
  <c r="X13" i="11"/>
  <c r="X24" i="11"/>
  <c r="X22" i="11"/>
  <c r="F18" i="10"/>
  <c r="F17" i="10"/>
  <c r="F16" i="10"/>
  <c r="F15" i="10"/>
  <c r="F14" i="10"/>
  <c r="F13" i="10"/>
  <c r="F12" i="10"/>
  <c r="F11" i="10"/>
  <c r="F10" i="10"/>
  <c r="M6" i="11" l="1"/>
  <c r="F20" i="10"/>
  <c r="M5" i="11"/>
  <c r="M18" i="11"/>
  <c r="C26" i="2"/>
  <c r="B26" i="2"/>
  <c r="H22" i="2"/>
  <c r="I22" i="2" s="1"/>
  <c r="G24" i="2"/>
  <c r="H24" i="2" s="1"/>
  <c r="M15" i="1" l="1"/>
  <c r="E25" i="1" s="1"/>
  <c r="E26" i="1" s="1"/>
  <c r="E27" i="1" s="1"/>
  <c r="G23" i="2"/>
  <c r="H23" i="2" s="1"/>
  <c r="K21" i="2"/>
  <c r="E28" i="1" l="1"/>
  <c r="G27" i="1"/>
  <c r="G26" i="1"/>
  <c r="B16" i="2"/>
  <c r="B15" i="2"/>
  <c r="G28" i="1" l="1"/>
  <c r="E29" i="1"/>
  <c r="J21" i="2"/>
  <c r="E30" i="1" l="1"/>
  <c r="G29" i="1"/>
  <c r="D17" i="2"/>
  <c r="G30" i="1" l="1"/>
  <c r="E31" i="1"/>
  <c r="J24" i="2"/>
  <c r="K24" i="2"/>
  <c r="J22" i="2"/>
  <c r="K22" i="2"/>
  <c r="J23" i="2"/>
  <c r="K23" i="2"/>
  <c r="D9" i="2"/>
  <c r="D14" i="2"/>
  <c r="B15" i="1" s="1"/>
  <c r="G31" i="1" l="1"/>
  <c r="E32" i="1"/>
  <c r="D10" i="2"/>
  <c r="D11" i="2"/>
  <c r="B14" i="1" s="1"/>
  <c r="F4" i="2"/>
  <c r="F3" i="2"/>
  <c r="F2" i="2"/>
  <c r="F1" i="2"/>
  <c r="A35" i="2"/>
  <c r="A39" i="2" s="1"/>
  <c r="D13" i="2"/>
  <c r="E23" i="1" s="1"/>
  <c r="B13" i="1"/>
  <c r="D12" i="2"/>
  <c r="D23" i="1" s="1"/>
  <c r="E33" i="1" l="1"/>
  <c r="G32" i="1"/>
  <c r="A38" i="2"/>
  <c r="A44" i="2" s="1"/>
  <c r="A37" i="2"/>
  <c r="A40" i="2"/>
  <c r="A45" i="2" s="1"/>
  <c r="A36" i="2"/>
  <c r="E34" i="1" l="1"/>
  <c r="G33" i="1"/>
  <c r="A43" i="2"/>
  <c r="A42" i="2"/>
  <c r="F18" i="1"/>
  <c r="M19" i="1"/>
  <c r="F20" i="1"/>
  <c r="M20" i="1"/>
  <c r="M18" i="1"/>
  <c r="F19" i="1"/>
  <c r="J25" i="2"/>
  <c r="J26" i="2" s="1"/>
  <c r="G25" i="1"/>
  <c r="K25" i="2"/>
  <c r="K26" i="2" s="1"/>
  <c r="G34" i="1" l="1"/>
  <c r="E35" i="1"/>
  <c r="K28" i="2"/>
  <c r="E36" i="1" l="1"/>
  <c r="G35" i="1"/>
  <c r="G36" i="1" l="1"/>
  <c r="E37" i="1"/>
  <c r="G37" i="1" l="1"/>
  <c r="E38" i="1"/>
  <c r="G38" i="1" l="1"/>
  <c r="E39" i="1"/>
  <c r="E40" i="1" l="1"/>
  <c r="G39" i="1"/>
  <c r="E41" i="1" l="1"/>
  <c r="G40" i="1"/>
  <c r="E42" i="1" l="1"/>
  <c r="G41" i="1"/>
  <c r="G42" i="1" l="1"/>
  <c r="E43" i="1"/>
  <c r="G43" i="1" l="1"/>
  <c r="E44" i="1"/>
  <c r="E45" i="1" l="1"/>
  <c r="G44" i="1"/>
  <c r="G45" i="1" l="1"/>
  <c r="E46" i="1"/>
  <c r="G46" i="1" l="1"/>
  <c r="E47" i="1"/>
  <c r="E48" i="1" l="1"/>
  <c r="G47" i="1"/>
  <c r="G48" i="1" l="1"/>
  <c r="E49" i="1"/>
  <c r="G49" i="1" l="1"/>
  <c r="E50" i="1"/>
  <c r="G50" i="1" l="1"/>
  <c r="E51" i="1"/>
  <c r="E52" i="1" l="1"/>
  <c r="G51" i="1"/>
  <c r="G52" i="1" l="1"/>
  <c r="E53" i="1"/>
  <c r="G53" i="1" l="1"/>
  <c r="E54" i="1"/>
  <c r="G54" i="1" l="1"/>
  <c r="E55" i="1"/>
  <c r="E56" i="1" l="1"/>
  <c r="G55" i="1"/>
  <c r="G56" i="1" l="1"/>
  <c r="E57" i="1"/>
  <c r="G57" i="1" l="1"/>
  <c r="E58" i="1"/>
  <c r="G58" i="1" l="1"/>
  <c r="E59" i="1"/>
  <c r="E60" i="1" l="1"/>
  <c r="G59" i="1"/>
  <c r="G60" i="1" l="1"/>
  <c r="E61" i="1"/>
  <c r="G61" i="1" l="1"/>
  <c r="E62" i="1"/>
  <c r="G62" i="1" l="1"/>
  <c r="E63" i="1"/>
  <c r="E64" i="1" l="1"/>
  <c r="G63" i="1"/>
  <c r="G64" i="1" l="1"/>
  <c r="E65" i="1"/>
  <c r="G65" i="1" l="1"/>
  <c r="E66" i="1"/>
  <c r="G66" i="1" l="1"/>
  <c r="E67" i="1"/>
  <c r="E68" i="1" l="1"/>
  <c r="G67" i="1"/>
  <c r="G68" i="1" l="1"/>
  <c r="E69" i="1"/>
  <c r="G69" i="1" l="1"/>
  <c r="E70" i="1"/>
  <c r="G70" i="1" l="1"/>
  <c r="E71" i="1"/>
  <c r="E72" i="1" l="1"/>
  <c r="G71" i="1"/>
  <c r="G72" i="1" l="1"/>
  <c r="E73" i="1"/>
  <c r="G73" i="1" l="1"/>
  <c r="E74" i="1"/>
  <c r="E75" i="1" l="1"/>
  <c r="G74" i="1"/>
  <c r="E76" i="1" l="1"/>
  <c r="G75" i="1"/>
  <c r="G76" i="1" l="1"/>
  <c r="E77" i="1"/>
  <c r="G77" i="1" l="1"/>
  <c r="E78" i="1"/>
  <c r="G78" i="1" l="1"/>
  <c r="E79" i="1"/>
  <c r="E80" i="1" l="1"/>
  <c r="G79" i="1"/>
  <c r="G80" i="1" l="1"/>
  <c r="E81" i="1"/>
  <c r="G81" i="1" l="1"/>
  <c r="E82" i="1"/>
  <c r="G82" i="1" l="1"/>
  <c r="E83" i="1"/>
  <c r="G83" i="1" l="1"/>
  <c r="E84" i="1"/>
  <c r="G84" i="1" l="1"/>
  <c r="E85" i="1"/>
  <c r="G85" i="1" l="1"/>
  <c r="E86" i="1"/>
  <c r="E87" i="1" l="1"/>
  <c r="G86" i="1"/>
  <c r="E88" i="1" l="1"/>
  <c r="G87" i="1"/>
  <c r="G88" i="1" l="1"/>
  <c r="E89" i="1"/>
  <c r="G89" i="1" l="1"/>
  <c r="E90" i="1"/>
  <c r="E91" i="1" l="1"/>
  <c r="G90" i="1"/>
  <c r="E92" i="1" l="1"/>
  <c r="G91" i="1"/>
  <c r="G92" i="1" l="1"/>
  <c r="E93" i="1"/>
  <c r="G93" i="1" l="1"/>
  <c r="E94" i="1"/>
  <c r="G94" i="1" l="1"/>
  <c r="E95" i="1"/>
  <c r="G95" i="1" l="1"/>
  <c r="E96" i="1"/>
  <c r="E97" i="1" l="1"/>
  <c r="G96" i="1"/>
  <c r="G97" i="1" l="1"/>
  <c r="E98" i="1"/>
  <c r="E99" i="1" l="1"/>
  <c r="G98" i="1"/>
  <c r="G99" i="1" l="1"/>
  <c r="E100" i="1"/>
  <c r="G100" i="1" s="1"/>
</calcChain>
</file>

<file path=xl/sharedStrings.xml><?xml version="1.0" encoding="utf-8"?>
<sst xmlns="http://schemas.openxmlformats.org/spreadsheetml/2006/main" count="257" uniqueCount="219">
  <si>
    <t>Name of officer:</t>
  </si>
  <si>
    <r>
      <t xml:space="preserve"> Hours per week: * </t>
    </r>
    <r>
      <rPr>
        <b/>
        <sz val="10"/>
        <rFont val="Calibri"/>
        <family val="2"/>
      </rPr>
      <t>†</t>
    </r>
  </si>
  <si>
    <t>Name of manager:</t>
  </si>
  <si>
    <t xml:space="preserve"> Job grade: *</t>
  </si>
  <si>
    <t>1-7</t>
  </si>
  <si>
    <t>Service area:</t>
  </si>
  <si>
    <t xml:space="preserve"> 5+ years service:</t>
  </si>
  <si>
    <t>Record start date: *</t>
  </si>
  <si>
    <t xml:space="preserve"> Number of weeks:</t>
  </si>
  <si>
    <t>Record end date: *</t>
  </si>
  <si>
    <t xml:space="preserve"> Compressed hours:</t>
  </si>
  <si>
    <r>
      <t xml:space="preserve">* </t>
    </r>
    <r>
      <rPr>
        <sz val="9"/>
        <rFont val="Arial"/>
        <family val="2"/>
      </rPr>
      <t>Indicates a mandatory field</t>
    </r>
  </si>
  <si>
    <r>
      <rPr>
        <b/>
        <sz val="9"/>
        <rFont val="Calibri"/>
        <family val="2"/>
      </rPr>
      <t>†</t>
    </r>
    <r>
      <rPr>
        <b/>
        <sz val="9"/>
        <rFont val="Arial"/>
        <family val="2"/>
      </rPr>
      <t xml:space="preserve"> </t>
    </r>
    <r>
      <rPr>
        <sz val="9"/>
        <rFont val="Arial"/>
        <family val="2"/>
      </rPr>
      <t>Calculator in Guidance sheet</t>
    </r>
  </si>
  <si>
    <t>Carried Forward / Additional Leave</t>
  </si>
  <si>
    <t>Annual Leave Entitlement</t>
  </si>
  <si>
    <t>Basic leave entitlement:</t>
  </si>
  <si>
    <t>Bank holiday entitlement:</t>
  </si>
  <si>
    <t>TOTAL LEAVE ENTITLEMENT:</t>
  </si>
  <si>
    <t>Summary of Leave</t>
  </si>
  <si>
    <t>Cumulative annual/bank hol leave taken:</t>
  </si>
  <si>
    <t>Cumulative special leave taken:</t>
  </si>
  <si>
    <t>Cumulative designated leave taken:</t>
  </si>
  <si>
    <t>Cumulative disability leave taken:</t>
  </si>
  <si>
    <t>Cumulative flexi leave taken:</t>
  </si>
  <si>
    <t>Cumulative other leave taken:</t>
  </si>
  <si>
    <t>Detailed Record of Leave</t>
  </si>
  <si>
    <t>Inclusive dates</t>
  </si>
  <si>
    <t>Leave type</t>
  </si>
  <si>
    <t>Comments</t>
  </si>
  <si>
    <t>Approved by</t>
  </si>
  <si>
    <t>From</t>
  </si>
  <si>
    <t>To</t>
  </si>
  <si>
    <t>Manager</t>
  </si>
  <si>
    <t>Date</t>
  </si>
  <si>
    <t>Bank Hol</t>
  </si>
  <si>
    <t>Good Friday (FRIDAY)</t>
  </si>
  <si>
    <t>Easter Monday (MONDAY)</t>
  </si>
  <si>
    <t>May Day Bank Holiday (MONDAY)</t>
  </si>
  <si>
    <t>Late Summer Bank Holiday (MONDAY)</t>
  </si>
  <si>
    <t>ANNUAL LEAVE ENTITLEMENT CALCULATOR</t>
  </si>
  <si>
    <t>Employee Details</t>
  </si>
  <si>
    <t>Additional Leave</t>
  </si>
  <si>
    <t>Name</t>
  </si>
  <si>
    <t>Leave start date</t>
  </si>
  <si>
    <t>Leave end date</t>
  </si>
  <si>
    <t>Hours per week</t>
  </si>
  <si>
    <t>Job grade</t>
  </si>
  <si>
    <t>5+ years service</t>
  </si>
  <si>
    <t>Compressed hours</t>
  </si>
  <si>
    <t>Days or hours</t>
  </si>
  <si>
    <t>Basic leave</t>
  </si>
  <si>
    <t>Bank hol leave</t>
  </si>
  <si>
    <t>Total (including Carry forward and Additional)</t>
  </si>
  <si>
    <t>Carry forward</t>
  </si>
  <si>
    <t>Additional leave</t>
  </si>
  <si>
    <t>LEAVE INFORMATION</t>
  </si>
  <si>
    <t>Leave year / Timing of leave:</t>
  </si>
  <si>
    <t>&gt; The leave year normally runs from 1st April to 31st March but may be varied to suit service needs.</t>
  </si>
  <si>
    <t>&gt; The timing of all leave is subject to the approval of the manager.</t>
  </si>
  <si>
    <t>Entitlement:</t>
  </si>
  <si>
    <t>&gt; The annual leave entitlement excluding bank holidays is as follows:</t>
  </si>
  <si>
    <t>Grade</t>
  </si>
  <si>
    <t>Spine Point</t>
  </si>
  <si>
    <t>Less than 5 years continuous Local Government Service</t>
  </si>
  <si>
    <t>5 years or more continuous Local Government Service</t>
  </si>
  <si>
    <t>1-21</t>
  </si>
  <si>
    <t>8-16</t>
  </si>
  <si>
    <t>22-48</t>
  </si>
  <si>
    <t>&gt; The annual leave entitlement including bank holidays is as follows:</t>
  </si>
  <si>
    <t>&gt; The bank holidays currently logged in this annual leave record are:</t>
  </si>
  <si>
    <t>Designated leave:</t>
  </si>
  <si>
    <t>&gt; A maximum of 2 days per year may be designated as mandatory leave days.  If an employee is due to work on these days they MUST be taken as annual leave and will be taken off the employee's total leave entitlement.  These days should be recorded as Designated leave type.</t>
  </si>
  <si>
    <t>&gt; The designated leave days currently logged in this annual leave record are:</t>
  </si>
  <si>
    <t>Carried forward and advanced leave:</t>
  </si>
  <si>
    <t>&gt; Employees may carry forward to the following year or bring into a current year up to five days 
(37 hrs) of their leave entitlement.  This figure should be checked with the manager.</t>
  </si>
  <si>
    <t>&gt; Additional days may be transferred but with the approval of the manager.</t>
  </si>
  <si>
    <t>Flexi-leave:</t>
  </si>
  <si>
    <t>&gt; Flexi-leave cannot be taken unless hours have been accrued.</t>
  </si>
  <si>
    <t>&gt; Flexi-leave may be subject to a maximum limit based on service needs.</t>
  </si>
  <si>
    <t>&gt; Flexi-leave should be agreed and signed by the manager.</t>
  </si>
  <si>
    <t>Other leave:</t>
  </si>
  <si>
    <t>&gt; Special Leave includes leave for family or personal reasons, leave for public duties, jury service etc.  Please see Local Scheme of Conditions of Service booklet for further information.</t>
  </si>
  <si>
    <t>GUIDANCE</t>
  </si>
  <si>
    <t>Completing the Record of Leave:</t>
  </si>
  <si>
    <t>&gt; Complete each of the fields under the RECORD OF LEAVE heading: Name of officer, Name of manager, Service area, Record start date, Record end date and Hours per week. Select your Job grade, whether you qualify for Additional days for 5+ years continuous service and whether or not you work Compressed hours.</t>
  </si>
  <si>
    <t>&gt; Your leave entitlements (excluding carry forward and additional) will be calculated based on what you put in Hours per week, the Job grade you select, whether you qualify for Additional days for 5+ years continuous service, the Record start and end dates you enter and the Number of weeks (calculated based on Record start and end dates).</t>
  </si>
  <si>
    <r>
      <t xml:space="preserve">&gt; Carried Forward / Advanced Leave: </t>
    </r>
    <r>
      <rPr>
        <sz val="10"/>
        <rFont val="Arial"/>
        <family val="2"/>
      </rPr>
      <t>You should enter the Number of days/hours carried forward in this section.</t>
    </r>
  </si>
  <si>
    <r>
      <t xml:space="preserve">&gt; Annual Leave Entitlement: </t>
    </r>
    <r>
      <rPr>
        <sz val="10"/>
        <rFont val="Arial"/>
        <family val="2"/>
      </rPr>
      <t>You should enter any Additional days/hours in this section, for example agreed unpaid leave.  The TOTAL LEAVE ENTITLEMENT will be calculated based on combining Basic leave entitlement, Bank holiday entitlement, Additional days for continuous service, Number of days carried forward and Additional days (e.g. unpaid).</t>
    </r>
  </si>
  <si>
    <t>Completing Detailed Record of Leave:</t>
  </si>
  <si>
    <t>&gt; This table is where you record each instance of leave to be authorised.</t>
  </si>
  <si>
    <r>
      <t xml:space="preserve">&gt; Inclusive Dates From / To: </t>
    </r>
    <r>
      <rPr>
        <sz val="10"/>
        <rFont val="Arial"/>
        <family val="2"/>
      </rPr>
      <t>This should be the first day of leave and last day of leave (not the day of return) and should be entered as dd/mm/yy.</t>
    </r>
  </si>
  <si>
    <r>
      <t xml:space="preserve">&gt; Leave type: </t>
    </r>
    <r>
      <rPr>
        <sz val="10"/>
        <rFont val="Arial"/>
        <family val="2"/>
      </rPr>
      <t>Select the leave type for the record you are entering.  Annual, Designated and Bank Hol will take it off your cumulative leave entitlement remaining, whilst any of the other types will just be shown cumulatively in the summary.  The Cancelled option should be used for leave that has already been authorised and will exclude it from the leave taken / remaining summary calculations.</t>
    </r>
  </si>
  <si>
    <r>
      <t xml:space="preserve">&gt; Comments: </t>
    </r>
    <r>
      <rPr>
        <sz val="10"/>
        <rFont val="Arial"/>
        <family val="2"/>
      </rPr>
      <t>This can be used for any notes you would like to make about the leave instance.</t>
    </r>
  </si>
  <si>
    <r>
      <t xml:space="preserve">&gt; Approve by (Manager / Date): </t>
    </r>
    <r>
      <rPr>
        <sz val="10"/>
        <rFont val="Arial"/>
        <family val="2"/>
      </rPr>
      <t>Once leave has been approved the managers name and the date of approval should be recorded.</t>
    </r>
  </si>
  <si>
    <t>Summary of Leave:</t>
  </si>
  <si>
    <t>&gt; This section contains calculations which will make it easier to track and review leave taken and remaining.  It also summarises flexi, special and other leave types taken.</t>
  </si>
  <si>
    <t>CALCULATE AVERAGE HOURS PER WEEK FOR NON-STANDARD WORKING PATTERNS</t>
  </si>
  <si>
    <t>How many weeks per year are you contracted for?</t>
  </si>
  <si>
    <r>
      <rPr>
        <b/>
        <i/>
        <sz val="10"/>
        <rFont val="Arial"/>
        <family val="2"/>
      </rPr>
      <t xml:space="preserve">What are your working hours over a 2 weeks period? </t>
    </r>
    <r>
      <rPr>
        <b/>
        <sz val="10"/>
        <rFont val="Arial"/>
        <family val="2"/>
      </rPr>
      <t xml:space="preserve">
</t>
    </r>
    <r>
      <rPr>
        <sz val="10"/>
        <rFont val="Arial"/>
        <family val="2"/>
      </rPr>
      <t>(This must be entered as decimal, e.g. 7 hours 30 minutes would be 7.5 hours)</t>
    </r>
  </si>
  <si>
    <t>Mon</t>
  </si>
  <si>
    <t>Tue</t>
  </si>
  <si>
    <t>Wed</t>
  </si>
  <si>
    <t>Thu</t>
  </si>
  <si>
    <t>Fri</t>
  </si>
  <si>
    <t>Sat</t>
  </si>
  <si>
    <t>Sun</t>
  </si>
  <si>
    <t>Total</t>
  </si>
  <si>
    <t>Week 1:</t>
  </si>
  <si>
    <t>Week 2:</t>
  </si>
  <si>
    <t>If this is incorrect, what are your contracted hours per week?</t>
  </si>
  <si>
    <t>Annual</t>
  </si>
  <si>
    <t>Designated</t>
  </si>
  <si>
    <t>Flexi</t>
  </si>
  <si>
    <t>Special</t>
  </si>
  <si>
    <t>Days</t>
  </si>
  <si>
    <t>Disability</t>
  </si>
  <si>
    <t>Hours</t>
  </si>
  <si>
    <t>Cancelled</t>
  </si>
  <si>
    <t>Other</t>
  </si>
  <si>
    <t xml:space="preserve">Number of </t>
  </si>
  <si>
    <t xml:space="preserve"> carried forward:</t>
  </si>
  <si>
    <t xml:space="preserve">Number of standard </t>
  </si>
  <si>
    <t>:</t>
  </si>
  <si>
    <t xml:space="preserve">Additional </t>
  </si>
  <si>
    <t xml:space="preserve">Number of leave </t>
  </si>
  <si>
    <t xml:space="preserve">Cumulative </t>
  </si>
  <si>
    <t xml:space="preserve"> taken</t>
  </si>
  <si>
    <t xml:space="preserve"> for 5+ years service:</t>
  </si>
  <si>
    <t xml:space="preserve">Total </t>
  </si>
  <si>
    <t xml:space="preserve"> leave remaining:</t>
  </si>
  <si>
    <t>HOW YOUR ANNUAL LEAVE HAS BEEN CALCULATED</t>
  </si>
  <si>
    <t>DAYS</t>
  </si>
  <si>
    <t>HOURS</t>
  </si>
  <si>
    <t xml:space="preserve">You have indicated that you work </t>
  </si>
  <si>
    <t xml:space="preserve"> hours per week, which equates to </t>
  </si>
  <si>
    <t xml:space="preserve"> full-time equivalent (FTE).  Your basic leave, bank holiday and continuous service entitlements have been prorated based on this FTE and on the number of weeks, which is calculated from the record start and end dates you have entered.</t>
  </si>
  <si>
    <t xml:space="preserve">  The basic leave entitlement for grades </t>
  </si>
  <si>
    <t xml:space="preserve"> is </t>
  </si>
  <si>
    <t xml:space="preserve"> days.   This gives you </t>
  </si>
  <si>
    <t xml:space="preserve"> hours. This gives you </t>
  </si>
  <si>
    <t xml:space="preserve"> days of basic leave.</t>
  </si>
  <si>
    <t xml:space="preserve"> hours of basic leave.</t>
  </si>
  <si>
    <t xml:space="preserve">  You are entitled to </t>
  </si>
  <si>
    <t xml:space="preserve"> days for bank holidays during this period.  Which prorated gives you </t>
  </si>
  <si>
    <t xml:space="preserve"> hours for bank holidays during this period.  Which prorated gives you </t>
  </si>
  <si>
    <t xml:space="preserve"> days of bank holiday leave.  If you are due to work on a bank holiday this leave MUST be taken on those days.</t>
  </si>
  <si>
    <t xml:space="preserve"> hours of bank holiday leave.  If you are due to work on a bank holiday this leave MUST be taken on those days.</t>
  </si>
  <si>
    <t xml:space="preserve">  The entitlement for 5 years or more local government continuous service is </t>
  </si>
  <si>
    <t xml:space="preserve"> days.  Prorated this gives you </t>
  </si>
  <si>
    <t xml:space="preserve"> hours.  Prorated this gives you </t>
  </si>
  <si>
    <t xml:space="preserve"> days of additional leave for continuous service.</t>
  </si>
  <si>
    <t xml:space="preserve"> hours of additional leave for continuous service.</t>
  </si>
  <si>
    <t xml:space="preserve">  You have entered a carry forward of </t>
  </si>
  <si>
    <t xml:space="preserve"> days and additional leave of </t>
  </si>
  <si>
    <t xml:space="preserve"> hours and additional leave of </t>
  </si>
  <si>
    <t xml:space="preserve"> days.</t>
  </si>
  <si>
    <t xml:space="preserve"> hours.</t>
  </si>
  <si>
    <t xml:space="preserve"> weeks from </t>
  </si>
  <si>
    <t xml:space="preserve"> to the </t>
  </si>
  <si>
    <t xml:space="preserve"> of </t>
  </si>
  <si>
    <t xml:space="preserve">  This gives you a total entitlement for the </t>
  </si>
  <si>
    <t>INPUT VARABLES</t>
  </si>
  <si>
    <t>FTE Hours:</t>
  </si>
  <si>
    <t>Lower grade band:</t>
  </si>
  <si>
    <t>Higher grade band:</t>
  </si>
  <si>
    <t>Lower grade band leave:</t>
  </si>
  <si>
    <t>Higher grade band leave:</t>
  </si>
  <si>
    <t>Continuous service days:</t>
  </si>
  <si>
    <t>Bank holiday 1:</t>
  </si>
  <si>
    <t>Bank holiday 2:</t>
  </si>
  <si>
    <t>Bank holiday 3:</t>
  </si>
  <si>
    <t>Bank holiday 4:</t>
  </si>
  <si>
    <t>Bank holiday 5:</t>
  </si>
  <si>
    <t>Bank holiday 6:</t>
  </si>
  <si>
    <t>Bank holiday 7:</t>
  </si>
  <si>
    <t>Bank holiday 8:</t>
  </si>
  <si>
    <t>Bank holiday 9:</t>
  </si>
  <si>
    <t>Bank holiday 10:</t>
  </si>
  <si>
    <t>Bank holiday 11:</t>
  </si>
  <si>
    <t>Designated leave 1:</t>
  </si>
  <si>
    <t>Designated leave 2:</t>
  </si>
  <si>
    <t>Holiday</t>
  </si>
  <si>
    <t>Good Friday:</t>
  </si>
  <si>
    <t>Easter Monday:</t>
  </si>
  <si>
    <t>May Day:</t>
  </si>
  <si>
    <t>Spring Bank Holiday:</t>
  </si>
  <si>
    <t>Late Summer Bank Holiday:</t>
  </si>
  <si>
    <t>Christmas Day:</t>
  </si>
  <si>
    <t>Boxing Day:</t>
  </si>
  <si>
    <t>New Year's Day:</t>
  </si>
  <si>
    <t>Additional Bank Holiday:</t>
  </si>
  <si>
    <t>Designated Day:</t>
  </si>
  <si>
    <t>Leave Days</t>
  </si>
  <si>
    <t>Leave Hours</t>
  </si>
  <si>
    <t>Number of FTE hour:</t>
  </si>
  <si>
    <t>Number of days for lower grade band:</t>
  </si>
  <si>
    <t>Number of days for higher grade band:</t>
  </si>
  <si>
    <t>Number of days for continuous service:</t>
  </si>
  <si>
    <t>Lower annual leave grade band:</t>
  </si>
  <si>
    <t>Higher annual leave grade band:</t>
  </si>
  <si>
    <t>New Year's Day (MONDAY)</t>
  </si>
  <si>
    <t>Spring Bank Holiday (MONDAY)</t>
  </si>
  <si>
    <t>Christmas Day (MONDAY)</t>
  </si>
  <si>
    <t>No. bank holidays</t>
  </si>
  <si>
    <t>Bank holiday hrs</t>
  </si>
  <si>
    <r>
      <t xml:space="preserve">&gt; Number of leave hours: </t>
    </r>
    <r>
      <rPr>
        <sz val="10"/>
        <rFont val="Arial"/>
        <family val="2"/>
      </rPr>
      <t>This should be the total number of hours leave required for this instance (NOT including weekends).  For example 2 weeks leave for someone who works full time would be 74 hours (unless there are any bank holidays during those 2 weeks) Bank holidays should be recorded on a separate row to Annual leave.</t>
    </r>
  </si>
  <si>
    <r>
      <t xml:space="preserve">&gt; Cumulative hours taken </t>
    </r>
    <r>
      <rPr>
        <sz val="10"/>
        <rFont val="Arial"/>
        <family val="2"/>
      </rPr>
      <t xml:space="preserve">and </t>
    </r>
    <r>
      <rPr>
        <b/>
        <sz val="10"/>
        <rFont val="Arial"/>
        <family val="2"/>
      </rPr>
      <t xml:space="preserve">hours remaining: </t>
    </r>
    <r>
      <rPr>
        <sz val="10"/>
        <rFont val="Arial"/>
        <family val="2"/>
      </rPr>
      <t>These help you track your leave as you enter new records throughout the leave year.  Only Annual and Bank hol leave types will count towards this.</t>
    </r>
  </si>
  <si>
    <r>
      <rPr>
        <b/>
        <sz val="10"/>
        <rFont val="Arial"/>
        <family val="2"/>
      </rPr>
      <t xml:space="preserve">&gt; Bank Holiday / Designated Leave Dates: </t>
    </r>
    <r>
      <rPr>
        <sz val="10"/>
        <rFont val="Arial"/>
        <family val="2"/>
      </rPr>
      <t>The bank holiday dates will need updating each year (usually 1 April to 31 March) or based on your chosen Record start and end dates, any designated leave dates will also need updating. You can update the dates on the Bank Holidays tab, enter the dates for the regular 8 bank holidays or any additional bank holidays (e.g. royal occasions) and a maximum of 2 designated leave dates.  There may also be instances where one or both of the Easter bank holidays fall within the same financial year period as the previous Easter bank holidays, you should use the Additional Bank Holiday fields to record the dates for the second Easter bank holiday(s).</t>
    </r>
  </si>
  <si>
    <t>RECORD OF LEAVE - 2023/24 FINANCIAL YEAR ONLY</t>
  </si>
  <si>
    <t>This sheet should only be used for planning purposes, all leave after 1st April 2023 is in hours and must be recorded on Business World</t>
  </si>
  <si>
    <t>Coronation of King Charles III (MONDAY)</t>
  </si>
  <si>
    <t>Boxing Day (TUESDAY)</t>
  </si>
  <si>
    <t>25 days / 185 hrs</t>
  </si>
  <si>
    <t>30 days / 222 hrs</t>
  </si>
  <si>
    <t>28 days / 207.2 hrs</t>
  </si>
  <si>
    <t>33 days / 244.2 hrs</t>
  </si>
  <si>
    <t>38 days / 281.2 hrs</t>
  </si>
  <si>
    <t>36 days / 266.4 hrs</t>
  </si>
  <si>
    <t>41 days / 303.4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</si>
</sst>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F800]dddd\,\ mmmm\ dd\,\ yyyy"/>
    <numFmt numFmtId="166" formatCode="0.0"/>
    <numFmt numFmtId="167" formatCode="0.0_ ;[Red]\-0.0\ "/>
  </numFmts>
  <fonts count="16" x14ac:knownFonts="1">
    <font>
      <sz val="10"/>
      <name val="Arial"/>
    </font>
    <font>
      <b/>
      <sz val="10"/>
      <name val="Arial"/>
      <family val="2"/>
    </font>
    <font>
      <b/>
      <sz val="10"/>
      <color indexed="9"/>
      <name val="Arial"/>
      <family val="2"/>
    </font>
    <font>
      <sz val="8"/>
      <name val="Arial"/>
      <family val="2"/>
    </font>
    <font>
      <sz val="10"/>
      <color indexed="9"/>
      <name val="Arial"/>
      <family val="2"/>
    </font>
    <font>
      <sz val="10"/>
      <name val="Arial"/>
      <family val="2"/>
    </font>
    <font>
      <sz val="10"/>
      <color theme="0"/>
      <name val="Arial"/>
      <family val="2"/>
    </font>
    <font>
      <b/>
      <sz val="10"/>
      <color theme="0"/>
      <name val="Arial"/>
      <family val="2"/>
    </font>
    <font>
      <sz val="10"/>
      <color rgb="FFFF0000"/>
      <name val="Arial"/>
      <family val="2"/>
    </font>
    <font>
      <b/>
      <sz val="10"/>
      <color rgb="FFFF0000"/>
      <name val="Arial"/>
      <family val="2"/>
    </font>
    <font>
      <b/>
      <sz val="10"/>
      <name val="Calibri"/>
      <family val="2"/>
    </font>
    <font>
      <b/>
      <sz val="9"/>
      <name val="Arial"/>
      <family val="2"/>
    </font>
    <font>
      <sz val="9"/>
      <name val="Arial"/>
      <family val="2"/>
    </font>
    <font>
      <b/>
      <sz val="9"/>
      <name val="Calibri"/>
      <family val="2"/>
    </font>
    <font>
      <b/>
      <i/>
      <sz val="10"/>
      <name val="Arial"/>
      <family val="2"/>
    </font>
    <font>
      <sz val="10"/>
      <color theme="1"/>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
      <patternFill patternType="solid">
        <fgColor rgb="FFABBD26"/>
        <bgColor indexed="64"/>
      </patternFill>
    </fill>
    <fill>
      <patternFill patternType="solid">
        <fgColor rgb="FFC0C0C0"/>
        <bgColor indexed="64"/>
      </patternFill>
    </fill>
    <fill>
      <patternFill patternType="solid">
        <fgColor rgb="FF333333"/>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92D050"/>
        <bgColor indexed="64"/>
      </patternFill>
    </fill>
  </fills>
  <borders count="27">
    <border>
      <left/>
      <right/>
      <top/>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right/>
      <top style="thin">
        <color indexed="9"/>
      </top>
      <bottom/>
      <diagonal/>
    </border>
    <border>
      <left style="thin">
        <color indexed="9"/>
      </left>
      <right/>
      <top/>
      <bottom/>
      <diagonal/>
    </border>
    <border>
      <left/>
      <right/>
      <top/>
      <bottom style="thin">
        <color indexed="9"/>
      </bottom>
      <diagonal/>
    </border>
    <border>
      <left/>
      <right style="thin">
        <color indexed="9"/>
      </right>
      <top/>
      <bottom/>
      <diagonal/>
    </border>
    <border>
      <left style="thin">
        <color indexed="9"/>
      </left>
      <right style="thin">
        <color indexed="9"/>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
    <xf numFmtId="0" fontId="0" fillId="0" borderId="0"/>
  </cellStyleXfs>
  <cellXfs count="166">
    <xf numFmtId="0" fontId="0" fillId="0" borderId="0" xfId="0"/>
    <xf numFmtId="0" fontId="0" fillId="2" borderId="0" xfId="0" applyFill="1" applyAlignment="1">
      <alignment vertical="center"/>
    </xf>
    <xf numFmtId="0" fontId="1" fillId="2" borderId="0" xfId="0" applyFont="1" applyFill="1" applyAlignment="1">
      <alignment vertical="center"/>
    </xf>
    <xf numFmtId="0" fontId="0" fillId="3" borderId="1" xfId="0" applyFill="1" applyBorder="1" applyAlignment="1" applyProtection="1">
      <alignment horizontal="center" vertical="center"/>
      <protection locked="0"/>
    </xf>
    <xf numFmtId="0" fontId="0" fillId="2" borderId="0" xfId="0" applyFill="1"/>
    <xf numFmtId="0" fontId="4" fillId="2" borderId="0" xfId="0" applyFont="1" applyFill="1" applyAlignment="1">
      <alignment vertical="center"/>
    </xf>
    <xf numFmtId="2" fontId="0" fillId="2" borderId="0" xfId="0" applyNumberFormat="1" applyFill="1" applyAlignment="1">
      <alignment vertical="center"/>
    </xf>
    <xf numFmtId="0" fontId="4" fillId="2" borderId="0" xfId="0" applyFont="1" applyFill="1" applyAlignment="1">
      <alignment horizontal="center" vertical="center"/>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164" fontId="0" fillId="3" borderId="7"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0" fontId="6" fillId="2" borderId="0" xfId="0" applyFont="1" applyFill="1" applyAlignment="1">
      <alignment vertical="center"/>
    </xf>
    <xf numFmtId="0" fontId="0" fillId="3" borderId="4"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64" fontId="0" fillId="6" borderId="3" xfId="0" applyNumberForma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0" fillId="8" borderId="0" xfId="0" applyFill="1"/>
    <xf numFmtId="0" fontId="6" fillId="2" borderId="0" xfId="0" applyFont="1" applyFill="1"/>
    <xf numFmtId="0" fontId="6" fillId="2" borderId="0" xfId="0" applyFont="1" applyFill="1" applyAlignment="1">
      <alignment wrapText="1"/>
    </xf>
    <xf numFmtId="16" fontId="6" fillId="2" borderId="0" xfId="0" quotePrefix="1" applyNumberFormat="1" applyFont="1" applyFill="1"/>
    <xf numFmtId="0" fontId="6" fillId="2" borderId="0" xfId="0" quotePrefix="1" applyFont="1" applyFill="1"/>
    <xf numFmtId="14" fontId="6" fillId="2" borderId="0" xfId="0" applyNumberFormat="1" applyFont="1" applyFill="1"/>
    <xf numFmtId="0" fontId="7" fillId="2" borderId="0" xfId="0" applyFont="1" applyFill="1"/>
    <xf numFmtId="2" fontId="5" fillId="3" borderId="2" xfId="0" quotePrefix="1" applyNumberFormat="1" applyFont="1" applyFill="1" applyBorder="1" applyAlignment="1" applyProtection="1">
      <alignment horizontal="center" vertical="center"/>
      <protection locked="0"/>
    </xf>
    <xf numFmtId="164" fontId="0" fillId="10" borderId="18" xfId="0" applyNumberFormat="1" applyFill="1" applyBorder="1" applyAlignment="1" applyProtection="1">
      <alignment horizontal="center"/>
      <protection locked="0"/>
    </xf>
    <xf numFmtId="164" fontId="5" fillId="10" borderId="18" xfId="0" applyNumberFormat="1" applyFont="1" applyFill="1" applyBorder="1" applyAlignment="1" applyProtection="1">
      <alignment horizontal="center"/>
      <protection locked="0"/>
    </xf>
    <xf numFmtId="0" fontId="1" fillId="2" borderId="0" xfId="0" applyFont="1" applyFill="1" applyAlignment="1">
      <alignment horizontal="right" vertical="center"/>
    </xf>
    <xf numFmtId="0" fontId="6" fillId="8" borderId="0" xfId="0" applyFont="1" applyFill="1"/>
    <xf numFmtId="167" fontId="6" fillId="11" borderId="3" xfId="0" applyNumberFormat="1" applyFont="1" applyFill="1" applyBorder="1" applyAlignment="1">
      <alignment horizontal="center" vertical="center"/>
    </xf>
    <xf numFmtId="49" fontId="5" fillId="10" borderId="17" xfId="0" quotePrefix="1" applyNumberFormat="1" applyFont="1" applyFill="1" applyBorder="1" applyAlignment="1" applyProtection="1">
      <alignment horizontal="center"/>
      <protection locked="0"/>
    </xf>
    <xf numFmtId="1" fontId="0" fillId="10" borderId="17" xfId="0" applyNumberFormat="1" applyFill="1" applyBorder="1" applyAlignment="1" applyProtection="1">
      <alignment horizontal="center"/>
      <protection locked="0"/>
    </xf>
    <xf numFmtId="1" fontId="0" fillId="10" borderId="18" xfId="0" applyNumberFormat="1" applyFill="1" applyBorder="1" applyAlignment="1" applyProtection="1">
      <alignment horizontal="center"/>
      <protection locked="0"/>
    </xf>
    <xf numFmtId="166" fontId="0" fillId="10" borderId="16" xfId="0" applyNumberFormat="1" applyFill="1" applyBorder="1" applyAlignment="1" applyProtection="1">
      <alignment horizontal="center"/>
      <protection locked="0"/>
    </xf>
    <xf numFmtId="0" fontId="5" fillId="8" borderId="0" xfId="0" applyFont="1" applyFill="1"/>
    <xf numFmtId="0" fontId="5" fillId="8" borderId="0" xfId="0" applyFont="1" applyFill="1" applyAlignment="1">
      <alignment horizontal="center"/>
    </xf>
    <xf numFmtId="0" fontId="1" fillId="8" borderId="0" xfId="0" applyFont="1" applyFill="1" applyAlignment="1">
      <alignment vertical="top" wrapText="1"/>
    </xf>
    <xf numFmtId="164" fontId="5" fillId="8" borderId="0" xfId="0" applyNumberFormat="1" applyFont="1" applyFill="1" applyAlignment="1">
      <alignment horizontal="center"/>
    </xf>
    <xf numFmtId="2" fontId="5" fillId="8" borderId="0" xfId="0" applyNumberFormat="1" applyFont="1" applyFill="1" applyAlignment="1">
      <alignment horizontal="center"/>
    </xf>
    <xf numFmtId="2" fontId="6" fillId="11" borderId="25" xfId="0" applyNumberFormat="1" applyFont="1" applyFill="1" applyBorder="1" applyAlignment="1">
      <alignment horizontal="center"/>
    </xf>
    <xf numFmtId="2" fontId="6" fillId="11" borderId="26" xfId="0" applyNumberFormat="1" applyFont="1" applyFill="1" applyBorder="1" applyAlignment="1">
      <alignment horizontal="center"/>
    </xf>
    <xf numFmtId="0" fontId="7" fillId="8" borderId="0" xfId="0" applyFont="1" applyFill="1" applyAlignment="1">
      <alignment vertical="top" wrapText="1"/>
    </xf>
    <xf numFmtId="0" fontId="8" fillId="8" borderId="0" xfId="0" applyFont="1" applyFill="1"/>
    <xf numFmtId="0" fontId="9" fillId="8" borderId="0" xfId="0" applyFont="1" applyFill="1" applyAlignment="1">
      <alignment vertical="top" wrapText="1"/>
    </xf>
    <xf numFmtId="0" fontId="5" fillId="12" borderId="24" xfId="0" applyFont="1" applyFill="1" applyBorder="1" applyProtection="1">
      <protection locked="0"/>
    </xf>
    <xf numFmtId="164" fontId="5" fillId="12" borderId="25" xfId="0" applyNumberFormat="1" applyFont="1" applyFill="1" applyBorder="1" applyAlignment="1" applyProtection="1">
      <alignment horizontal="center"/>
      <protection locked="0"/>
    </xf>
    <xf numFmtId="2" fontId="5" fillId="12" borderId="25" xfId="0" applyNumberFormat="1" applyFont="1" applyFill="1" applyBorder="1" applyAlignment="1" applyProtection="1">
      <alignment horizontal="center"/>
      <protection locked="0"/>
    </xf>
    <xf numFmtId="0" fontId="5" fillId="12" borderId="25" xfId="0" applyFont="1" applyFill="1" applyBorder="1" applyAlignment="1" applyProtection="1">
      <alignment horizontal="center"/>
      <protection locked="0"/>
    </xf>
    <xf numFmtId="0" fontId="1" fillId="10" borderId="24" xfId="0" applyFont="1" applyFill="1" applyBorder="1" applyAlignment="1">
      <alignment vertical="center" wrapText="1"/>
    </xf>
    <xf numFmtId="164" fontId="1" fillId="10" borderId="25" xfId="0" applyNumberFormat="1" applyFont="1" applyFill="1" applyBorder="1" applyAlignment="1">
      <alignment horizontal="center" vertical="center" wrapText="1"/>
    </xf>
    <xf numFmtId="2" fontId="1" fillId="10" borderId="25" xfId="0" applyNumberFormat="1"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1" fillId="2" borderId="0" xfId="0" applyFont="1" applyFill="1" applyAlignment="1">
      <alignment horizontal="right" vertical="center"/>
    </xf>
    <xf numFmtId="2" fontId="5" fillId="13" borderId="16" xfId="0" applyNumberFormat="1" applyFont="1" applyFill="1" applyBorder="1" applyAlignment="1" applyProtection="1">
      <alignment horizontal="center" vertical="center"/>
      <protection locked="0"/>
    </xf>
    <xf numFmtId="2" fontId="0" fillId="13" borderId="25" xfId="0" applyNumberFormat="1" applyFill="1" applyBorder="1" applyAlignment="1" applyProtection="1">
      <alignment horizontal="center" vertical="center"/>
      <protection locked="0"/>
    </xf>
    <xf numFmtId="2" fontId="0" fillId="13" borderId="23" xfId="0" applyNumberFormat="1" applyFill="1" applyBorder="1" applyAlignment="1" applyProtection="1">
      <alignment horizontal="center" vertical="center"/>
      <protection locked="0"/>
    </xf>
    <xf numFmtId="2" fontId="5" fillId="13" borderId="23" xfId="0" applyNumberFormat="1" applyFont="1" applyFill="1" applyBorder="1" applyAlignment="1" applyProtection="1">
      <alignment horizontal="center" vertical="center"/>
      <protection locked="0"/>
    </xf>
    <xf numFmtId="2" fontId="5" fillId="13" borderId="25" xfId="0" applyNumberFormat="1" applyFont="1" applyFill="1" applyBorder="1" applyAlignment="1" applyProtection="1">
      <alignment horizontal="center" vertical="center"/>
      <protection locked="0"/>
    </xf>
    <xf numFmtId="0" fontId="14" fillId="8" borderId="0" xfId="0" applyFont="1" applyFill="1" applyAlignment="1">
      <alignment horizontal="left" vertical="center"/>
    </xf>
    <xf numFmtId="0" fontId="1" fillId="8" borderId="19" xfId="0" applyFont="1" applyFill="1" applyBorder="1" applyAlignment="1">
      <alignment vertical="center"/>
    </xf>
    <xf numFmtId="0" fontId="0" fillId="8" borderId="21" xfId="0" applyFill="1" applyBorder="1" applyAlignment="1">
      <alignment vertical="center"/>
    </xf>
    <xf numFmtId="0" fontId="0" fillId="8" borderId="0" xfId="0" applyFill="1" applyAlignment="1">
      <alignment vertical="center"/>
    </xf>
    <xf numFmtId="0" fontId="0" fillId="2" borderId="19" xfId="0" applyFill="1" applyBorder="1" applyAlignment="1">
      <alignment vertical="center"/>
    </xf>
    <xf numFmtId="0" fontId="1" fillId="10" borderId="20" xfId="0" applyFont="1" applyFill="1" applyBorder="1" applyAlignment="1">
      <alignment horizontal="center" vertical="center"/>
    </xf>
    <xf numFmtId="0" fontId="1" fillId="10" borderId="21" xfId="0" applyFont="1" applyFill="1" applyBorder="1" applyAlignment="1">
      <alignment horizontal="center" vertical="center"/>
    </xf>
    <xf numFmtId="0" fontId="1" fillId="10" borderId="24" xfId="0" applyFont="1" applyFill="1" applyBorder="1" applyAlignment="1">
      <alignment vertical="center"/>
    </xf>
    <xf numFmtId="2" fontId="6" fillId="11" borderId="26" xfId="0" applyNumberFormat="1" applyFont="1" applyFill="1" applyBorder="1" applyAlignment="1">
      <alignment horizontal="center" vertical="center"/>
    </xf>
    <xf numFmtId="0" fontId="1" fillId="10" borderId="22" xfId="0" applyFont="1" applyFill="1" applyBorder="1" applyAlignment="1">
      <alignment vertical="center"/>
    </xf>
    <xf numFmtId="0" fontId="14" fillId="2" borderId="0" xfId="0" applyFont="1" applyFill="1" applyAlignment="1">
      <alignment vertical="center"/>
    </xf>
    <xf numFmtId="0" fontId="5" fillId="2" borderId="0" xfId="0" applyFont="1" applyFill="1" applyAlignment="1">
      <alignment vertical="center"/>
    </xf>
    <xf numFmtId="0" fontId="8" fillId="2" borderId="0" xfId="0" applyFont="1" applyFill="1" applyAlignment="1">
      <alignment vertical="center"/>
    </xf>
    <xf numFmtId="0" fontId="5" fillId="3" borderId="9"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164" fontId="5" fillId="3" borderId="7" xfId="0" applyNumberFormat="1" applyFont="1" applyFill="1" applyBorder="1" applyAlignment="1" applyProtection="1">
      <alignment horizontal="center" vertical="center"/>
      <protection locked="0"/>
    </xf>
    <xf numFmtId="0" fontId="0" fillId="3" borderId="3"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2" fontId="4" fillId="5" borderId="1"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1" fillId="2" borderId="0" xfId="0" applyFont="1" applyFill="1" applyAlignment="1">
      <alignment horizontal="left" vertical="center" wrapText="1"/>
    </xf>
    <xf numFmtId="2" fontId="0" fillId="3" borderId="3" xfId="0" applyNumberFormat="1" applyFill="1" applyBorder="1" applyAlignment="1" applyProtection="1">
      <alignment horizontal="center" vertical="center"/>
      <protection locked="0"/>
    </xf>
    <xf numFmtId="0" fontId="0" fillId="2" borderId="0" xfId="0" applyFill="1" applyAlignment="1">
      <alignment horizontal="left" vertical="center"/>
    </xf>
    <xf numFmtId="0" fontId="1" fillId="8" borderId="0" xfId="0" applyFont="1" applyFill="1" applyAlignment="1">
      <alignment horizontal="left" vertical="center"/>
    </xf>
    <xf numFmtId="0" fontId="5" fillId="3" borderId="3" xfId="0" applyFont="1" applyFill="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2" fontId="4" fillId="5" borderId="1" xfId="0" applyNumberFormat="1" applyFont="1" applyFill="1" applyBorder="1" applyAlignment="1">
      <alignment horizontal="center" vertical="center"/>
    </xf>
    <xf numFmtId="14" fontId="5" fillId="0" borderId="0" xfId="0" applyNumberFormat="1" applyFont="1" applyProtection="1">
      <protection locked="0"/>
    </xf>
    <xf numFmtId="14" fontId="0" fillId="0" borderId="0" xfId="0" applyNumberFormat="1" applyProtection="1">
      <protection locked="0"/>
    </xf>
    <xf numFmtId="0" fontId="0" fillId="0" borderId="0" xfId="0" applyProtection="1">
      <protection locked="0"/>
    </xf>
    <xf numFmtId="0" fontId="8" fillId="2" borderId="0" xfId="0" applyFont="1" applyFill="1" applyAlignment="1">
      <alignment horizontal="center" vertical="center"/>
    </xf>
    <xf numFmtId="2" fontId="8" fillId="2" borderId="0" xfId="0" applyNumberFormat="1" applyFont="1" applyFill="1" applyAlignment="1">
      <alignment vertical="center"/>
    </xf>
    <xf numFmtId="0" fontId="6" fillId="8" borderId="0" xfId="0" applyFont="1" applyFill="1" applyAlignment="1">
      <alignment vertical="center"/>
    </xf>
    <xf numFmtId="0" fontId="6" fillId="2" borderId="0" xfId="0" applyFont="1" applyFill="1" applyAlignment="1">
      <alignment horizontal="center" vertical="center"/>
    </xf>
    <xf numFmtId="0" fontId="0" fillId="0" borderId="0" xfId="0" applyProtection="1"/>
    <xf numFmtId="0" fontId="15" fillId="14" borderId="0" xfId="0" applyFont="1" applyFill="1" applyProtection="1"/>
    <xf numFmtId="0" fontId="5" fillId="0" borderId="0" xfId="0" applyFont="1" applyProtection="1"/>
    <xf numFmtId="14" fontId="5" fillId="3" borderId="13" xfId="0" applyNumberFormat="1" applyFont="1" applyFill="1" applyBorder="1" applyAlignment="1" applyProtection="1">
      <alignment vertical="center"/>
    </xf>
    <xf numFmtId="0" fontId="5" fillId="0" borderId="0" xfId="0" quotePrefix="1" applyFont="1" applyProtection="1"/>
    <xf numFmtId="0" fontId="0" fillId="0" borderId="0" xfId="0" applyAlignment="1" applyProtection="1">
      <alignment horizontal="center"/>
    </xf>
    <xf numFmtId="14" fontId="0" fillId="0" borderId="0" xfId="0" applyNumberFormat="1" applyProtection="1"/>
    <xf numFmtId="0" fontId="5" fillId="0" borderId="0" xfId="0" quotePrefix="1" applyFont="1" applyAlignment="1" applyProtection="1">
      <alignment horizontal="center"/>
    </xf>
    <xf numFmtId="0" fontId="1" fillId="2" borderId="0" xfId="0" applyFont="1" applyFill="1" applyAlignment="1">
      <alignment horizontal="left" vertical="center"/>
    </xf>
    <xf numFmtId="2" fontId="0" fillId="3" borderId="3" xfId="0" applyNumberFormat="1" applyFill="1" applyBorder="1" applyAlignment="1" applyProtection="1">
      <alignment horizontal="center" vertical="center"/>
      <protection locked="0"/>
    </xf>
    <xf numFmtId="2" fontId="0" fillId="3" borderId="9" xfId="0" applyNumberFormat="1" applyFill="1" applyBorder="1" applyAlignment="1" applyProtection="1">
      <alignment horizontal="center" vertical="center"/>
      <protection locked="0"/>
    </xf>
    <xf numFmtId="0" fontId="1" fillId="2" borderId="0" xfId="0" applyFont="1" applyFill="1" applyAlignment="1">
      <alignment horizontal="left" vertical="center" wrapText="1"/>
    </xf>
    <xf numFmtId="0" fontId="1" fillId="2" borderId="14" xfId="0" applyFont="1" applyFill="1" applyBorder="1" applyAlignment="1">
      <alignment horizontal="left" vertical="center" wrapText="1"/>
    </xf>
    <xf numFmtId="0" fontId="1" fillId="2" borderId="0" xfId="0" applyFont="1" applyFill="1" applyAlignment="1">
      <alignment horizontal="center" vertical="center"/>
    </xf>
    <xf numFmtId="2" fontId="4" fillId="5" borderId="1" xfId="0" applyNumberFormat="1" applyFont="1" applyFill="1" applyBorder="1" applyAlignment="1">
      <alignment horizontal="center" vertical="center"/>
    </xf>
    <xf numFmtId="0" fontId="0" fillId="3" borderId="3"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165" fontId="5" fillId="3" borderId="13" xfId="0" applyNumberFormat="1" applyFont="1" applyFill="1" applyBorder="1" applyAlignment="1" applyProtection="1">
      <alignment horizontal="left" vertical="center"/>
      <protection locked="0"/>
    </xf>
    <xf numFmtId="165" fontId="0" fillId="3" borderId="13" xfId="0" applyNumberFormat="1" applyFill="1" applyBorder="1" applyAlignment="1" applyProtection="1">
      <alignment horizontal="left" vertical="center"/>
      <protection locked="0"/>
    </xf>
    <xf numFmtId="0" fontId="1" fillId="7" borderId="0" xfId="0" applyFont="1" applyFill="1" applyAlignment="1">
      <alignment horizontal="left" vertical="center"/>
    </xf>
    <xf numFmtId="0" fontId="1" fillId="2" borderId="0" xfId="0" applyFont="1" applyFill="1" applyAlignment="1">
      <alignment horizontal="center" vertical="center" wrapText="1"/>
    </xf>
    <xf numFmtId="2" fontId="4" fillId="5" borderId="6" xfId="0" quotePrefix="1" applyNumberFormat="1" applyFont="1" applyFill="1" applyBorder="1" applyAlignment="1">
      <alignment horizontal="center" vertical="center"/>
    </xf>
    <xf numFmtId="2" fontId="4" fillId="5" borderId="4" xfId="0" applyNumberFormat="1" applyFont="1" applyFill="1" applyBorder="1" applyAlignment="1">
      <alignment horizontal="center" vertical="center"/>
    </xf>
    <xf numFmtId="0" fontId="5" fillId="3" borderId="3" xfId="0" applyFont="1" applyFill="1" applyBorder="1" applyAlignment="1" applyProtection="1">
      <alignment horizontal="left" vertical="center"/>
      <protection locked="0"/>
    </xf>
    <xf numFmtId="2" fontId="4" fillId="5" borderId="13" xfId="0" applyNumberFormat="1" applyFont="1" applyFill="1" applyBorder="1" applyAlignment="1">
      <alignment horizontal="center" vertical="center"/>
    </xf>
    <xf numFmtId="2" fontId="0" fillId="3" borderId="8" xfId="0" applyNumberFormat="1" applyFill="1" applyBorder="1" applyAlignment="1" applyProtection="1">
      <alignment horizontal="center" vertical="center"/>
      <protection locked="0"/>
    </xf>
    <xf numFmtId="2" fontId="0" fillId="3" borderId="2" xfId="0" applyNumberFormat="1" applyFill="1" applyBorder="1" applyAlignment="1" applyProtection="1">
      <alignment horizontal="center" vertical="center"/>
      <protection locked="0"/>
    </xf>
    <xf numFmtId="0" fontId="5" fillId="3" borderId="13" xfId="0" applyFont="1"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2" fontId="4" fillId="5" borderId="9" xfId="0" applyNumberFormat="1"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2" fontId="4" fillId="5" borderId="11"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0" xfId="0" applyFont="1" applyFill="1" applyBorder="1" applyAlignment="1">
      <alignment horizontal="center" vertical="center" wrapText="1"/>
    </xf>
    <xf numFmtId="0" fontId="1" fillId="9" borderId="16" xfId="0" applyFont="1" applyFill="1" applyBorder="1" applyAlignment="1">
      <alignment horizontal="left" vertical="center"/>
    </xf>
    <xf numFmtId="0" fontId="1" fillId="9" borderId="26"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24" xfId="0" applyFont="1" applyFill="1" applyBorder="1" applyAlignment="1">
      <alignment horizontal="center" vertical="center"/>
    </xf>
    <xf numFmtId="0" fontId="1" fillId="10" borderId="17" xfId="0" applyFont="1" applyFill="1" applyBorder="1" applyAlignment="1">
      <alignment horizontal="left" vertical="center"/>
    </xf>
    <xf numFmtId="0" fontId="1" fillId="10" borderId="24" xfId="0" applyFont="1" applyFill="1" applyBorder="1" applyAlignment="1">
      <alignment horizontal="left" vertical="center"/>
    </xf>
    <xf numFmtId="0" fontId="1" fillId="10" borderId="26" xfId="0" applyFont="1" applyFill="1" applyBorder="1" applyAlignment="1">
      <alignment horizontal="center" vertical="center"/>
    </xf>
    <xf numFmtId="0" fontId="1" fillId="10" borderId="24" xfId="0" applyFont="1" applyFill="1" applyBorder="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5"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quotePrefix="1" applyFill="1" applyBorder="1" applyAlignment="1">
      <alignment horizontal="center" vertical="center"/>
    </xf>
    <xf numFmtId="0" fontId="0" fillId="3" borderId="7" xfId="0" quotePrefix="1" applyFill="1" applyBorder="1" applyAlignment="1">
      <alignment horizontal="center" vertical="center"/>
    </xf>
    <xf numFmtId="0" fontId="0" fillId="3" borderId="3" xfId="0" applyFill="1" applyBorder="1" applyAlignment="1">
      <alignment horizontal="center" vertic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2" borderId="0" xfId="0" applyFont="1" applyFill="1" applyAlignment="1">
      <alignment vertical="center" wrapText="1"/>
    </xf>
    <xf numFmtId="0" fontId="0" fillId="2" borderId="0" xfId="0" applyFill="1" applyAlignment="1">
      <alignment vertical="center" wrapText="1"/>
    </xf>
    <xf numFmtId="0" fontId="2" fillId="4" borderId="12"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14" fillId="2" borderId="0" xfId="0" applyFont="1" applyFill="1" applyAlignment="1">
      <alignment horizontal="left" vertical="top" wrapText="1"/>
    </xf>
    <xf numFmtId="0" fontId="1" fillId="9" borderId="0" xfId="0" applyFont="1" applyFill="1"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14" fillId="8" borderId="16" xfId="0" applyFont="1" applyFill="1" applyBorder="1" applyAlignment="1">
      <alignment horizontal="left" vertical="center"/>
    </xf>
    <xf numFmtId="0" fontId="1" fillId="8" borderId="0" xfId="0" applyFont="1" applyFill="1" applyAlignment="1">
      <alignment horizontal="left"/>
    </xf>
    <xf numFmtId="0" fontId="1" fillId="9" borderId="0" xfId="0" applyFont="1" applyFill="1" applyAlignment="1">
      <alignment horizontal="left"/>
    </xf>
  </cellXfs>
  <cellStyles count="1">
    <cellStyle name="Normal" xfId="0" builtinId="0"/>
  </cellStyles>
  <dxfs count="9">
    <dxf>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
      <protection locked="0" hidden="0"/>
    </dxf>
    <dxf>
      <protection locked="1" hidden="0"/>
    </dxf>
    <dxf>
      <protection locked="1" hidden="0"/>
    </dxf>
    <dxf>
      <font>
        <strike val="0"/>
        <outline val="0"/>
        <shadow val="0"/>
        <u val="none"/>
        <vertAlign val="baseline"/>
        <sz val="10"/>
        <color theme="1"/>
        <name val="Arial"/>
        <family val="2"/>
        <scheme val="none"/>
      </font>
      <fill>
        <patternFill patternType="solid">
          <fgColor indexed="64"/>
          <bgColor rgb="FF92D050"/>
        </patternFill>
      </fill>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BBD26"/>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333333"/>
      <color rgb="FFC0C0C0"/>
      <color rgb="FFECECEC"/>
      <color rgb="FFDDDDDD"/>
      <color rgb="FFABBD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466725</xdr:colOff>
      <xdr:row>3</xdr:row>
      <xdr:rowOff>142875</xdr:rowOff>
    </xdr:from>
    <xdr:to>
      <xdr:col>13</xdr:col>
      <xdr:colOff>596551</xdr:colOff>
      <xdr:row>8</xdr:row>
      <xdr:rowOff>82050</xdr:rowOff>
    </xdr:to>
    <xdr:pic>
      <xdr:nvPicPr>
        <xdr:cNvPr id="2" name="Picture 1">
          <a:extLst>
            <a:ext uri="{FF2B5EF4-FFF2-40B4-BE49-F238E27FC236}">
              <a16:creationId xmlns:a16="http://schemas.microsoft.com/office/drawing/2014/main" id="{6FED9499-FC83-4FCC-852C-C5A6EE922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942975"/>
          <a:ext cx="2282476" cy="74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209551</xdr:colOff>
      <xdr:row>0</xdr:row>
      <xdr:rowOff>114300</xdr:rowOff>
    </xdr:from>
    <xdr:to>
      <xdr:col>9</xdr:col>
      <xdr:colOff>376801</xdr:colOff>
      <xdr:row>3</xdr:row>
      <xdr:rowOff>102119</xdr:rowOff>
    </xdr:to>
    <xdr:pic>
      <xdr:nvPicPr>
        <xdr:cNvPr id="2" name="Picture 1">
          <a:extLst>
            <a:ext uri="{FF2B5EF4-FFF2-40B4-BE49-F238E27FC236}">
              <a16:creationId xmlns:a16="http://schemas.microsoft.com/office/drawing/2014/main" id="{395D8A38-AF0A-4948-87BE-5EEEE90EA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1" y="114300"/>
          <a:ext cx="1443600" cy="47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190501</xdr:colOff>
      <xdr:row>0</xdr:row>
      <xdr:rowOff>133350</xdr:rowOff>
    </xdr:from>
    <xdr:to>
      <xdr:col>9</xdr:col>
      <xdr:colOff>357751</xdr:colOff>
      <xdr:row>3</xdr:row>
      <xdr:rowOff>121169</xdr:rowOff>
    </xdr:to>
    <xdr:pic>
      <xdr:nvPicPr>
        <xdr:cNvPr id="2" name="Picture 1">
          <a:extLst>
            <a:ext uri="{FF2B5EF4-FFF2-40B4-BE49-F238E27FC236}">
              <a16:creationId xmlns:a16="http://schemas.microsoft.com/office/drawing/2014/main" id="{01C6EEAC-B49D-4679-8F32-48DE4949C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33350"/>
          <a:ext cx="1443600" cy="47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Users\graham.johnson\AppData\Local\Microsoft\Windows\Temporary%20Internet%20Files\Content.Outlook\4LZRKFIW\HRMI%20&amp;%20Workforce%20Planning\ARCHIVE%20Workforce%20Planning%20Toolkit\Master%20Copy%20of%20Toolkit\Workforce%20Toolkit%20MASTER%20COPY.xls?938CC811" TargetMode="External"/><Relationship Id="rId1" Type="http://schemas.openxmlformats.org/officeDocument/2006/relationships/externalLinkPath" Target="file:///\\938CC811\Workforce%20Toolkit%20MASTER%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Warning"/>
      <sheetName val="ADMIN"/>
      <sheetName val="Introduction"/>
      <sheetName val="CURRENT ESTABLISHMENT"/>
      <sheetName val="EMPLOYEE LOOKUP"/>
      <sheetName val="Time Lost"/>
      <sheetName val="Turnover"/>
      <sheetName val="PROPOSED ESTABLISHMENT"/>
      <sheetName val="REDUNDANCY RECKONER"/>
      <sheetName val="SUCCESSION PLANNING"/>
      <sheetName val="SUCCESSION TEMPLATE"/>
      <sheetName val="RECRUITMENT"/>
      <sheetName val="PERFORMANCE"/>
      <sheetName val="CAPABILITY GRID"/>
      <sheetName val="DIVERSITY"/>
      <sheetName val="RESOURCE PLAN"/>
      <sheetName val="SAP Establishment Report"/>
      <sheetName val="SAP Absence Report"/>
      <sheetName val="Staff in pension scheme"/>
      <sheetName val="EMPLOYEE LOOKUP - LEAVERS"/>
      <sheetName val="Turnover - Succession"/>
      <sheetName val="Vacancies"/>
      <sheetName val="VacanciesList"/>
      <sheetName val="Redundancy Chart"/>
      <sheetName val="VacanciesData"/>
      <sheetName val="VacanciesData(Position)"/>
      <sheetName val="Potential Leavers"/>
      <sheetName val="OrgAreas"/>
      <sheetName val="EmployeeNames"/>
      <sheetName val="EmployeePosts"/>
      <sheetName val="PostEmployeeNames"/>
      <sheetName val="LeaversSuccessionList"/>
      <sheetName val="FullSuccessionList"/>
      <sheetName val="Posts"/>
      <sheetName val="PUBLISHEDRESOURCEPLAN"/>
      <sheetName val="FINALRESOURCEPLAN"/>
      <sheetName val="DataEntrySheet"/>
      <sheetName val="User"/>
      <sheetName val="UserLis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F85974-BBBA-4237-82BF-CB4242FE7AEE}" name="Holidays" displayName="Holidays" ref="B2:C14" totalsRowShown="0" headerRowDxfId="8" dataDxfId="7">
  <tableColumns count="2">
    <tableColumn id="1" xr3:uid="{88D00076-6323-4D8C-A790-93CFE30BB5BA}" name="Holiday" dataDxfId="6"/>
    <tableColumn id="2" xr3:uid="{69C4C4EC-5FCB-48FE-8FE5-9C9AE4062C3A}" name="Date" dataDxfId="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A3BA6D-4399-4C96-AD4B-BEEC5677BD02}" name="Leave" displayName="Leave" ref="F2:H4" totalsRowShown="0" headerRowDxfId="4" dataDxfId="3">
  <tableColumns count="3">
    <tableColumn id="1" xr3:uid="{D2231CEE-1D0D-4391-8BD1-53F189A4112A}" name="Grade" dataDxfId="2"/>
    <tableColumn id="2" xr3:uid="{3D77B424-3E70-4FF2-9F50-63827125FDE7}" name="Leave Days" dataDxfId="1"/>
    <tableColumn id="3" xr3:uid="{964E642B-B7E2-4230-9B84-889174F035C9}" name="Leave Hour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sheetPr>
  <dimension ref="A1:O100"/>
  <sheetViews>
    <sheetView showRowColHeaders="0" tabSelected="1" zoomScaleNormal="100" workbookViewId="0">
      <selection activeCell="J6" sqref="J6"/>
    </sheetView>
  </sheetViews>
  <sheetFormatPr defaultColWidth="9.140625" defaultRowHeight="12.75" x14ac:dyDescent="0.2"/>
  <cols>
    <col min="1" max="1" width="1.42578125" style="1" customWidth="1"/>
    <col min="2" max="2" width="10" style="1" customWidth="1"/>
    <col min="3" max="4" width="9.140625" style="1"/>
    <col min="5" max="5" width="10" style="1" customWidth="1"/>
    <col min="6" max="6" width="8.140625" style="1" customWidth="1"/>
    <col min="7" max="8" width="10" style="1" customWidth="1"/>
    <col min="9" max="9" width="9.140625" style="1" customWidth="1"/>
    <col min="10" max="10" width="10.42578125" style="1" customWidth="1"/>
    <col min="11" max="11" width="9.140625" style="1"/>
    <col min="12" max="12" width="9" style="1" customWidth="1"/>
    <col min="13" max="13" width="14.140625" style="1" customWidth="1"/>
    <col min="14" max="14" width="9.140625" style="1"/>
    <col min="15" max="15" width="1.42578125" style="1" customWidth="1"/>
    <col min="16" max="16384" width="9.140625" style="1"/>
  </cols>
  <sheetData>
    <row r="1" spans="1:15" x14ac:dyDescent="0.2">
      <c r="B1" s="109" t="s">
        <v>209</v>
      </c>
      <c r="C1" s="109"/>
      <c r="D1" s="109"/>
      <c r="E1" s="109"/>
      <c r="F1" s="109"/>
      <c r="G1" s="109"/>
      <c r="H1" s="109"/>
      <c r="I1" s="109"/>
      <c r="J1" s="109"/>
      <c r="K1" s="109"/>
      <c r="L1" s="109"/>
      <c r="M1" s="109"/>
      <c r="N1" s="109"/>
    </row>
    <row r="2" spans="1:15" ht="24.75" customHeight="1" x14ac:dyDescent="0.2">
      <c r="B2" s="117"/>
      <c r="C2" s="117"/>
      <c r="D2" s="117"/>
      <c r="E2" s="117"/>
      <c r="F2" s="117"/>
      <c r="G2" s="117"/>
      <c r="H2" s="117"/>
      <c r="I2" s="117"/>
      <c r="J2" s="117"/>
      <c r="K2" s="117"/>
      <c r="L2" s="117"/>
      <c r="M2" s="117"/>
      <c r="N2" s="117"/>
    </row>
    <row r="3" spans="1:15" ht="25.5" customHeight="1" x14ac:dyDescent="0.2">
      <c r="A3" s="5">
        <v>4</v>
      </c>
      <c r="B3" s="117"/>
      <c r="C3" s="117"/>
      <c r="D3" s="117"/>
      <c r="E3" s="117"/>
      <c r="F3" s="117"/>
      <c r="G3" s="117"/>
      <c r="H3" s="117"/>
      <c r="I3" s="117"/>
      <c r="J3" s="117"/>
      <c r="K3" s="117"/>
      <c r="L3" s="117"/>
      <c r="M3" s="117"/>
      <c r="N3" s="117"/>
    </row>
    <row r="4" spans="1:15" x14ac:dyDescent="0.2">
      <c r="A4" s="5"/>
      <c r="B4" s="72"/>
      <c r="C4" s="72"/>
      <c r="D4" s="72"/>
      <c r="E4" s="72"/>
      <c r="F4" s="72"/>
      <c r="G4" s="72"/>
      <c r="H4" s="72"/>
      <c r="I4" s="72"/>
      <c r="J4" s="72"/>
      <c r="K4" s="72"/>
      <c r="L4" s="72"/>
      <c r="M4" s="72"/>
      <c r="N4" s="72"/>
    </row>
    <row r="5" spans="1:15" x14ac:dyDescent="0.2">
      <c r="A5" s="5">
        <v>4</v>
      </c>
      <c r="B5" s="116" t="s">
        <v>208</v>
      </c>
      <c r="C5" s="116"/>
      <c r="D5" s="116"/>
      <c r="E5" s="116"/>
      <c r="F5" s="116"/>
      <c r="G5" s="116"/>
      <c r="H5" s="116"/>
      <c r="I5" s="116"/>
      <c r="J5" s="116"/>
    </row>
    <row r="6" spans="1:15" x14ac:dyDescent="0.2">
      <c r="A6" s="5">
        <v>4</v>
      </c>
      <c r="B6" s="104" t="s">
        <v>0</v>
      </c>
      <c r="C6" s="104"/>
      <c r="D6" s="124"/>
      <c r="E6" s="125"/>
      <c r="F6" s="125"/>
      <c r="G6" s="125"/>
      <c r="H6" s="104" t="s">
        <v>1</v>
      </c>
      <c r="I6" s="104"/>
      <c r="J6" s="25"/>
    </row>
    <row r="7" spans="1:15" x14ac:dyDescent="0.2">
      <c r="A7" s="5">
        <v>4</v>
      </c>
      <c r="B7" s="104" t="s">
        <v>2</v>
      </c>
      <c r="C7" s="104"/>
      <c r="D7" s="124"/>
      <c r="E7" s="125"/>
      <c r="F7" s="125"/>
      <c r="G7" s="125"/>
      <c r="H7" s="104" t="s">
        <v>3</v>
      </c>
      <c r="I7" s="104"/>
      <c r="J7" s="83"/>
      <c r="K7" s="6"/>
    </row>
    <row r="8" spans="1:15" x14ac:dyDescent="0.2">
      <c r="A8" s="5">
        <v>4</v>
      </c>
      <c r="B8" s="104" t="s">
        <v>5</v>
      </c>
      <c r="C8" s="104"/>
      <c r="D8" s="125"/>
      <c r="E8" s="125"/>
      <c r="F8" s="125"/>
      <c r="G8" s="125"/>
      <c r="H8" s="104" t="s">
        <v>6</v>
      </c>
      <c r="I8" s="104"/>
      <c r="J8" s="17"/>
    </row>
    <row r="9" spans="1:15" x14ac:dyDescent="0.2">
      <c r="A9" s="5">
        <v>4</v>
      </c>
      <c r="B9" s="104" t="s">
        <v>7</v>
      </c>
      <c r="C9" s="104"/>
      <c r="D9" s="114">
        <v>45017</v>
      </c>
      <c r="E9" s="115"/>
      <c r="F9" s="115"/>
      <c r="G9" s="115"/>
      <c r="H9" s="104" t="s">
        <v>8</v>
      </c>
      <c r="I9" s="104"/>
      <c r="J9" s="30">
        <f>IF(K10="", "", IF(OR(K10&lt;0), "Dates!", IF(Weeks&gt;52, "Dates!", Weeks)))</f>
        <v>52</v>
      </c>
      <c r="K9" s="73"/>
      <c r="L9" s="73"/>
    </row>
    <row r="10" spans="1:15" x14ac:dyDescent="0.2">
      <c r="A10" s="5">
        <v>4</v>
      </c>
      <c r="B10" s="104" t="s">
        <v>9</v>
      </c>
      <c r="C10" s="104"/>
      <c r="D10" s="114">
        <v>45382</v>
      </c>
      <c r="E10" s="115"/>
      <c r="F10" s="115"/>
      <c r="G10" s="115"/>
      <c r="H10" s="104" t="s">
        <v>10</v>
      </c>
      <c r="I10" s="104"/>
      <c r="J10" s="14"/>
      <c r="K10" s="13">
        <f>IF(OR(D10="",D9=""), "", D10-D9)</f>
        <v>365</v>
      </c>
      <c r="L10" s="13">
        <f>IF(K10="", "", ROUND((K10/7)/0.5, 0)*0.5)</f>
        <v>52</v>
      </c>
      <c r="N10" s="55" t="s">
        <v>11</v>
      </c>
      <c r="O10" s="28"/>
    </row>
    <row r="11" spans="1:15" x14ac:dyDescent="0.2">
      <c r="A11" s="5">
        <v>4</v>
      </c>
      <c r="B11" s="73"/>
      <c r="C11" s="73"/>
      <c r="D11" s="73"/>
      <c r="E11" s="73"/>
      <c r="F11" s="73"/>
      <c r="G11" s="73"/>
      <c r="H11" s="73"/>
      <c r="I11" s="13" t="str">
        <f>IF(J6="","Hours",IF(OR(J6&lt;37,J6&gt;37),"Hours",IF(J10="Yes","Hours","Hours")))</f>
        <v>Hours</v>
      </c>
      <c r="J11" s="13">
        <f>J6/'Bank Holidays'!K3</f>
        <v>0</v>
      </c>
      <c r="K11" s="94">
        <f>IF(OR(J9="Dates!",J9=""), 0, J9/52)</f>
        <v>1</v>
      </c>
      <c r="L11" s="13"/>
      <c r="N11" s="55" t="s">
        <v>12</v>
      </c>
    </row>
    <row r="12" spans="1:15" ht="12.75" customHeight="1" x14ac:dyDescent="0.2">
      <c r="A12" s="5">
        <v>4</v>
      </c>
      <c r="B12" s="116" t="s">
        <v>13</v>
      </c>
      <c r="C12" s="116"/>
      <c r="D12" s="116"/>
      <c r="E12" s="116"/>
      <c r="F12" s="116"/>
      <c r="G12" s="116"/>
      <c r="I12" s="116" t="s">
        <v>14</v>
      </c>
      <c r="J12" s="116"/>
      <c r="K12" s="116"/>
      <c r="L12" s="116"/>
      <c r="M12" s="116"/>
      <c r="N12" s="116"/>
    </row>
    <row r="13" spans="1:15" x14ac:dyDescent="0.2">
      <c r="A13" s="5">
        <v>4</v>
      </c>
      <c r="B13" s="107" t="str">
        <f>Lists!D9</f>
        <v>Number of hours carried forward:</v>
      </c>
      <c r="C13" s="107"/>
      <c r="D13" s="107"/>
      <c r="E13" s="107"/>
      <c r="F13" s="122">
        <v>0</v>
      </c>
      <c r="G13" s="123"/>
      <c r="I13" s="107" t="s">
        <v>15</v>
      </c>
      <c r="J13" s="107"/>
      <c r="K13" s="107"/>
      <c r="L13" s="108"/>
      <c r="M13" s="118" t="str">
        <f>IF(I16="", "", IF(I11="Hours", (I16*('Input Variables'!E3/5))*J11*K11, ROUND(I16*J11*K11,0)))</f>
        <v/>
      </c>
      <c r="N13" s="119"/>
    </row>
    <row r="14" spans="1:15" x14ac:dyDescent="0.2">
      <c r="A14" s="5">
        <v>4</v>
      </c>
      <c r="B14" s="107" t="str">
        <f>Lists!D11</f>
        <v>Additional hours:</v>
      </c>
      <c r="C14" s="107"/>
      <c r="D14" s="107"/>
      <c r="E14" s="107"/>
      <c r="F14" s="105">
        <v>0</v>
      </c>
      <c r="G14" s="106"/>
      <c r="I14" s="107" t="s">
        <v>16</v>
      </c>
      <c r="J14" s="107"/>
      <c r="K14" s="107"/>
      <c r="L14" s="108"/>
      <c r="M14" s="118">
        <f>J11*'Bank Holidays'!O3</f>
        <v>0</v>
      </c>
      <c r="N14" s="119"/>
    </row>
    <row r="15" spans="1:15" x14ac:dyDescent="0.2">
      <c r="A15" s="5">
        <v>4</v>
      </c>
      <c r="B15" s="107" t="str">
        <f>Lists!D14</f>
        <v>Additional hours for 5+ years service:</v>
      </c>
      <c r="C15" s="107"/>
      <c r="D15" s="107"/>
      <c r="E15" s="107"/>
      <c r="F15" s="121" t="str">
        <f>IF(OR(J6="",J8="",J9=""),"",IF(AND(J8="Yes",I11="Hours"),('Bank Holidays'!K8*('Bank Holidays'!K3/5))*J11*K11,IF(AND(J8="Yes",I11="Days"),ROUND('Bank Holidays'!K8*J11*K11,0),0)))</f>
        <v/>
      </c>
      <c r="G15" s="121"/>
      <c r="I15" s="104" t="s">
        <v>17</v>
      </c>
      <c r="J15" s="104"/>
      <c r="K15" s="104"/>
      <c r="L15" s="104"/>
      <c r="M15" s="118" t="str">
        <f>IF(OR(J7="", J6="", J9=""), "", SUM(F13,F14,M13,M14,F15,N16))</f>
        <v/>
      </c>
      <c r="N15" s="119"/>
    </row>
    <row r="16" spans="1:15" x14ac:dyDescent="0.2">
      <c r="A16" s="5">
        <v>4</v>
      </c>
      <c r="B16" s="73"/>
      <c r="C16" s="73"/>
      <c r="D16" s="73"/>
      <c r="E16" s="73"/>
      <c r="F16" s="93"/>
      <c r="G16" s="73"/>
      <c r="H16" s="73"/>
      <c r="I16" s="95" t="str">
        <f>IF(OR(J7="",J6="",J9=""),"",IF(J7='Bank Holidays'!K4,'Bank Holidays'!K6,IF(J7='Bank Holidays'!K5,'Bank Holidays'!K7)))</f>
        <v/>
      </c>
      <c r="J16" s="92"/>
      <c r="K16" s="73"/>
      <c r="L16" s="73"/>
      <c r="M16" s="73"/>
      <c r="N16" s="73"/>
    </row>
    <row r="17" spans="1:14" x14ac:dyDescent="0.2">
      <c r="A17" s="5">
        <v>4</v>
      </c>
      <c r="B17" s="116" t="s">
        <v>18</v>
      </c>
      <c r="C17" s="116"/>
      <c r="D17" s="116"/>
      <c r="E17" s="116"/>
      <c r="F17" s="116"/>
      <c r="G17" s="116"/>
      <c r="H17" s="116"/>
      <c r="I17" s="116"/>
      <c r="J17" s="116"/>
      <c r="K17" s="116"/>
      <c r="L17" s="116"/>
      <c r="M17" s="116"/>
      <c r="N17" s="116"/>
    </row>
    <row r="18" spans="1:14" x14ac:dyDescent="0.2">
      <c r="A18" s="5">
        <v>4</v>
      </c>
      <c r="B18" s="104" t="s">
        <v>19</v>
      </c>
      <c r="C18" s="104"/>
      <c r="D18" s="104"/>
      <c r="E18" s="104"/>
      <c r="F18" s="121" t="str">
        <f>IF(M15="","",(SUM(SUMIF(H25:H10016,"Annual",D25:D10016),SUMIF(H25:H10016,"Bank Hol",D25:D10016),SUMIF(H25:H10016,"",D25:D10016))))</f>
        <v/>
      </c>
      <c r="G18" s="121"/>
      <c r="I18" s="104" t="s">
        <v>20</v>
      </c>
      <c r="J18" s="104"/>
      <c r="K18" s="104"/>
      <c r="L18" s="104"/>
      <c r="M18" s="121" t="str">
        <f>IF(M15="", "", SUMIF(H25:H1019, "Special", D25:D1019))</f>
        <v/>
      </c>
      <c r="N18" s="121"/>
    </row>
    <row r="19" spans="1:14" x14ac:dyDescent="0.2">
      <c r="A19" s="5">
        <v>4</v>
      </c>
      <c r="B19" s="104" t="s">
        <v>21</v>
      </c>
      <c r="C19" s="104"/>
      <c r="D19" s="104"/>
      <c r="E19" s="104"/>
      <c r="F19" s="126" t="str">
        <f>IF(M15="","",(SUM(SUMIF(H25:H10016,"Designated",D25:D10016))))</f>
        <v/>
      </c>
      <c r="G19" s="126"/>
      <c r="I19" s="104" t="s">
        <v>22</v>
      </c>
      <c r="J19" s="104"/>
      <c r="K19" s="104"/>
      <c r="L19" s="104"/>
      <c r="M19" s="126" t="str">
        <f>IF(M15="", "", SUMIF(H25:H1019, "Disability", D25:D1019))</f>
        <v/>
      </c>
      <c r="N19" s="126"/>
    </row>
    <row r="20" spans="1:14" x14ac:dyDescent="0.2">
      <c r="A20" s="5">
        <v>4</v>
      </c>
      <c r="B20" s="104" t="s">
        <v>23</v>
      </c>
      <c r="C20" s="104"/>
      <c r="D20" s="104"/>
      <c r="E20" s="104"/>
      <c r="F20" s="129" t="str">
        <f>IF(M15="", "", SUMIF(H25:H1019, "Flexi", D25:D1019))</f>
        <v/>
      </c>
      <c r="G20" s="129"/>
      <c r="I20" s="104" t="s">
        <v>24</v>
      </c>
      <c r="J20" s="104"/>
      <c r="K20" s="104"/>
      <c r="L20" s="104"/>
      <c r="M20" s="129" t="str">
        <f>IF(M15="", "", SUMIF(H25:H1019, "Other", D25:D1019))</f>
        <v/>
      </c>
      <c r="N20" s="129"/>
    </row>
    <row r="21" spans="1:14" ht="12.75" customHeight="1" x14ac:dyDescent="0.2">
      <c r="A21" s="5">
        <v>4</v>
      </c>
      <c r="I21" s="7"/>
      <c r="J21" s="7"/>
    </row>
    <row r="22" spans="1:14" ht="25.5" customHeight="1" x14ac:dyDescent="0.2">
      <c r="A22" s="5">
        <v>4</v>
      </c>
      <c r="B22" s="116" t="s">
        <v>25</v>
      </c>
      <c r="C22" s="116"/>
      <c r="D22" s="116"/>
      <c r="E22" s="116"/>
      <c r="F22" s="116"/>
      <c r="G22" s="116"/>
      <c r="H22" s="116"/>
      <c r="I22" s="116"/>
      <c r="J22" s="116"/>
      <c r="K22" s="116"/>
      <c r="L22" s="116"/>
      <c r="M22" s="116"/>
      <c r="N22" s="116"/>
    </row>
    <row r="23" spans="1:14" x14ac:dyDescent="0.2">
      <c r="A23" s="5">
        <v>4</v>
      </c>
      <c r="B23" s="135" t="s">
        <v>26</v>
      </c>
      <c r="C23" s="127"/>
      <c r="D23" s="127" t="str">
        <f>Lists!D12</f>
        <v>Number of leave hours</v>
      </c>
      <c r="E23" s="127" t="str">
        <f>Lists!D13</f>
        <v>Cumulative hours taken</v>
      </c>
      <c r="F23" s="127"/>
      <c r="G23" s="127" t="str">
        <f>CONCATENATE(I11, " remaining")</f>
        <v>Hours remaining</v>
      </c>
      <c r="H23" s="127" t="s">
        <v>27</v>
      </c>
      <c r="I23" s="131" t="s">
        <v>28</v>
      </c>
      <c r="J23" s="132"/>
      <c r="K23" s="132"/>
      <c r="L23" s="132"/>
      <c r="M23" s="127" t="s">
        <v>29</v>
      </c>
      <c r="N23" s="128"/>
    </row>
    <row r="24" spans="1:14" ht="27" customHeight="1" x14ac:dyDescent="0.2">
      <c r="A24" s="5">
        <v>4</v>
      </c>
      <c r="B24" s="8" t="s">
        <v>30</v>
      </c>
      <c r="C24" s="81" t="s">
        <v>31</v>
      </c>
      <c r="D24" s="130"/>
      <c r="E24" s="130"/>
      <c r="F24" s="130"/>
      <c r="G24" s="130"/>
      <c r="H24" s="130"/>
      <c r="I24" s="133"/>
      <c r="J24" s="134"/>
      <c r="K24" s="134"/>
      <c r="L24" s="134"/>
      <c r="M24" s="81" t="s">
        <v>32</v>
      </c>
      <c r="N24" s="9" t="s">
        <v>33</v>
      </c>
    </row>
    <row r="25" spans="1:14" x14ac:dyDescent="0.2">
      <c r="A25" s="5">
        <v>1</v>
      </c>
      <c r="B25" s="10">
        <v>45023</v>
      </c>
      <c r="C25" s="10">
        <v>45023</v>
      </c>
      <c r="D25" s="12"/>
      <c r="E25" s="110" t="str">
        <f>IF(OR(D25="",$M$15=""),"",IF(OR(H25="",H25="Annual",H25="Designated",H25="Bank Hol"),D25,0))</f>
        <v/>
      </c>
      <c r="F25" s="110"/>
      <c r="G25" s="80" t="str">
        <f>IF(E25="", "", $M$15-E25)</f>
        <v/>
      </c>
      <c r="H25" s="3" t="s">
        <v>34</v>
      </c>
      <c r="I25" s="86" t="s">
        <v>35</v>
      </c>
      <c r="J25" s="78"/>
      <c r="K25" s="78"/>
      <c r="L25" s="79"/>
      <c r="M25" s="15"/>
      <c r="N25" s="16"/>
    </row>
    <row r="26" spans="1:14" x14ac:dyDescent="0.2">
      <c r="A26" s="5">
        <v>1</v>
      </c>
      <c r="B26" s="10">
        <v>45026</v>
      </c>
      <c r="C26" s="10">
        <v>45026</v>
      </c>
      <c r="D26" s="12"/>
      <c r="E26" s="110" t="str">
        <f>IF(OR(E25="",D26=""),"",IF(OR(H26="",H26="Annual",H26="Bank Hol",H26="Designated"),SUM(E25,D26),E25))</f>
        <v/>
      </c>
      <c r="F26" s="110"/>
      <c r="G26" s="80" t="str">
        <f t="shared" ref="G26" si="0">IF(E26="", "", $M$15-E26)</f>
        <v/>
      </c>
      <c r="H26" s="3" t="s">
        <v>34</v>
      </c>
      <c r="I26" s="77" t="s">
        <v>36</v>
      </c>
      <c r="J26" s="78"/>
      <c r="K26" s="78"/>
      <c r="L26" s="79"/>
      <c r="M26" s="15"/>
      <c r="N26" s="16"/>
    </row>
    <row r="27" spans="1:14" x14ac:dyDescent="0.2">
      <c r="A27" s="5"/>
      <c r="B27" s="10">
        <v>45047</v>
      </c>
      <c r="C27" s="10">
        <v>45047</v>
      </c>
      <c r="D27" s="12"/>
      <c r="E27" s="110" t="str">
        <f t="shared" ref="E27:E42" si="1">IF(OR(E26="",D27=""),"",IF(OR(H27="",H27="Annual",H27="Bank Hol",H27="Designated"),SUM(E26,D27),E26))</f>
        <v/>
      </c>
      <c r="F27" s="110"/>
      <c r="G27" s="80" t="str">
        <f t="shared" ref="G27:G42" si="2">IF(E27="", "", $M$15-E27)</f>
        <v/>
      </c>
      <c r="H27" s="3" t="s">
        <v>34</v>
      </c>
      <c r="I27" s="86" t="s">
        <v>37</v>
      </c>
      <c r="J27" s="78"/>
      <c r="K27" s="78"/>
      <c r="L27" s="79"/>
      <c r="M27" s="15"/>
      <c r="N27" s="16"/>
    </row>
    <row r="28" spans="1:14" x14ac:dyDescent="0.2">
      <c r="A28" s="5"/>
      <c r="B28" s="10">
        <v>45054</v>
      </c>
      <c r="C28" s="10">
        <v>45054</v>
      </c>
      <c r="D28" s="12"/>
      <c r="E28" s="110" t="str">
        <f t="shared" si="1"/>
        <v/>
      </c>
      <c r="F28" s="110"/>
      <c r="G28" s="80" t="str">
        <f t="shared" si="2"/>
        <v/>
      </c>
      <c r="H28" s="3" t="s">
        <v>34</v>
      </c>
      <c r="I28" s="86" t="s">
        <v>210</v>
      </c>
      <c r="J28" s="78"/>
      <c r="K28" s="78"/>
      <c r="L28" s="79"/>
      <c r="M28" s="15"/>
      <c r="N28" s="16"/>
    </row>
    <row r="29" spans="1:14" x14ac:dyDescent="0.2">
      <c r="A29" s="5"/>
      <c r="B29" s="76">
        <v>45075</v>
      </c>
      <c r="C29" s="76">
        <v>45075</v>
      </c>
      <c r="D29" s="12"/>
      <c r="E29" s="110" t="str">
        <f t="shared" si="1"/>
        <v/>
      </c>
      <c r="F29" s="110"/>
      <c r="G29" s="80" t="str">
        <f t="shared" si="2"/>
        <v/>
      </c>
      <c r="H29" s="3" t="s">
        <v>34</v>
      </c>
      <c r="I29" s="120" t="s">
        <v>201</v>
      </c>
      <c r="J29" s="112"/>
      <c r="K29" s="112"/>
      <c r="L29" s="113"/>
      <c r="M29" s="15"/>
      <c r="N29" s="16"/>
    </row>
    <row r="30" spans="1:14" x14ac:dyDescent="0.2">
      <c r="A30" s="5"/>
      <c r="B30" s="10">
        <v>45166</v>
      </c>
      <c r="C30" s="10">
        <v>45166</v>
      </c>
      <c r="D30" s="12"/>
      <c r="E30" s="110" t="str">
        <f t="shared" si="1"/>
        <v/>
      </c>
      <c r="F30" s="110"/>
      <c r="G30" s="80" t="str">
        <f t="shared" si="2"/>
        <v/>
      </c>
      <c r="H30" s="3" t="s">
        <v>34</v>
      </c>
      <c r="I30" s="86" t="s">
        <v>38</v>
      </c>
      <c r="J30" s="78"/>
      <c r="K30" s="78"/>
      <c r="L30" s="79"/>
      <c r="M30" s="15"/>
      <c r="N30" s="16"/>
    </row>
    <row r="31" spans="1:14" x14ac:dyDescent="0.2">
      <c r="A31" s="5"/>
      <c r="B31" s="10">
        <v>45285</v>
      </c>
      <c r="C31" s="10">
        <v>45285</v>
      </c>
      <c r="D31" s="12"/>
      <c r="E31" s="110" t="str">
        <f t="shared" si="1"/>
        <v/>
      </c>
      <c r="F31" s="110"/>
      <c r="G31" s="80" t="str">
        <f t="shared" si="2"/>
        <v/>
      </c>
      <c r="H31" s="3" t="s">
        <v>34</v>
      </c>
      <c r="I31" s="111" t="s">
        <v>202</v>
      </c>
      <c r="J31" s="112"/>
      <c r="K31" s="112"/>
      <c r="L31" s="113"/>
      <c r="M31" s="15"/>
      <c r="N31" s="16"/>
    </row>
    <row r="32" spans="1:14" x14ac:dyDescent="0.2">
      <c r="A32" s="5"/>
      <c r="B32" s="10">
        <v>45286</v>
      </c>
      <c r="C32" s="10">
        <v>45286</v>
      </c>
      <c r="D32" s="12"/>
      <c r="E32" s="110" t="str">
        <f t="shared" si="1"/>
        <v/>
      </c>
      <c r="F32" s="110"/>
      <c r="G32" s="80" t="str">
        <f t="shared" si="2"/>
        <v/>
      </c>
      <c r="H32" s="3" t="s">
        <v>34</v>
      </c>
      <c r="I32" s="86" t="s">
        <v>211</v>
      </c>
      <c r="J32" s="78"/>
      <c r="K32" s="78"/>
      <c r="L32" s="79"/>
      <c r="M32" s="15"/>
      <c r="N32" s="16"/>
    </row>
    <row r="33" spans="1:14" x14ac:dyDescent="0.2">
      <c r="A33" s="5"/>
      <c r="B33" s="10">
        <v>45292</v>
      </c>
      <c r="C33" s="10">
        <v>45292</v>
      </c>
      <c r="D33" s="12"/>
      <c r="E33" s="110" t="str">
        <f t="shared" si="1"/>
        <v/>
      </c>
      <c r="F33" s="110"/>
      <c r="G33" s="80" t="str">
        <f t="shared" si="2"/>
        <v/>
      </c>
      <c r="H33" s="3" t="s">
        <v>34</v>
      </c>
      <c r="I33" s="86" t="s">
        <v>200</v>
      </c>
      <c r="J33" s="77"/>
      <c r="K33" s="77"/>
      <c r="L33" s="77"/>
      <c r="M33" s="15"/>
      <c r="N33" s="16"/>
    </row>
    <row r="34" spans="1:14" x14ac:dyDescent="0.2">
      <c r="A34" s="5"/>
      <c r="B34" s="10">
        <v>45380</v>
      </c>
      <c r="C34" s="11">
        <v>45380</v>
      </c>
      <c r="D34" s="12"/>
      <c r="E34" s="110" t="str">
        <f t="shared" si="1"/>
        <v/>
      </c>
      <c r="F34" s="110"/>
      <c r="G34" s="80" t="str">
        <f t="shared" si="2"/>
        <v/>
      </c>
      <c r="H34" s="3" t="s">
        <v>34</v>
      </c>
      <c r="I34" s="77" t="s">
        <v>35</v>
      </c>
      <c r="J34" s="74"/>
      <c r="K34" s="74"/>
      <c r="L34" s="75"/>
      <c r="M34" s="15"/>
      <c r="N34" s="16"/>
    </row>
    <row r="35" spans="1:14" x14ac:dyDescent="0.2">
      <c r="A35" s="5"/>
      <c r="B35" s="10"/>
      <c r="C35" s="11"/>
      <c r="D35" s="12"/>
      <c r="E35" s="110" t="str">
        <f t="shared" si="1"/>
        <v/>
      </c>
      <c r="F35" s="110"/>
      <c r="G35" s="80" t="str">
        <f t="shared" si="2"/>
        <v/>
      </c>
      <c r="H35" s="87"/>
      <c r="I35" s="77"/>
      <c r="J35" s="78"/>
      <c r="K35" s="78"/>
      <c r="L35" s="79"/>
      <c r="M35" s="15"/>
      <c r="N35" s="16"/>
    </row>
    <row r="36" spans="1:14" x14ac:dyDescent="0.2">
      <c r="A36" s="5"/>
      <c r="B36" s="10"/>
      <c r="C36" s="11"/>
      <c r="D36" s="12"/>
      <c r="E36" s="110" t="str">
        <f t="shared" si="1"/>
        <v/>
      </c>
      <c r="F36" s="110"/>
      <c r="G36" s="80" t="str">
        <f t="shared" si="2"/>
        <v/>
      </c>
      <c r="H36" s="87"/>
      <c r="I36" s="111"/>
      <c r="J36" s="112"/>
      <c r="K36" s="112"/>
      <c r="L36" s="113"/>
      <c r="M36" s="15"/>
      <c r="N36" s="16"/>
    </row>
    <row r="37" spans="1:14" x14ac:dyDescent="0.2">
      <c r="A37" s="5"/>
      <c r="B37" s="10"/>
      <c r="C37" s="11"/>
      <c r="D37" s="12"/>
      <c r="E37" s="110" t="str">
        <f t="shared" si="1"/>
        <v/>
      </c>
      <c r="F37" s="110"/>
      <c r="G37" s="80" t="str">
        <f t="shared" si="2"/>
        <v/>
      </c>
      <c r="H37" s="3"/>
      <c r="I37" s="111"/>
      <c r="J37" s="112"/>
      <c r="K37" s="112"/>
      <c r="L37" s="113"/>
      <c r="M37" s="15"/>
      <c r="N37" s="16"/>
    </row>
    <row r="38" spans="1:14" x14ac:dyDescent="0.2">
      <c r="A38" s="5"/>
      <c r="B38" s="10"/>
      <c r="C38" s="11"/>
      <c r="D38" s="12"/>
      <c r="E38" s="110" t="str">
        <f t="shared" si="1"/>
        <v/>
      </c>
      <c r="F38" s="110"/>
      <c r="G38" s="80" t="str">
        <f t="shared" si="2"/>
        <v/>
      </c>
      <c r="H38" s="3"/>
      <c r="I38" s="111"/>
      <c r="J38" s="112"/>
      <c r="K38" s="112"/>
      <c r="L38" s="113"/>
      <c r="M38" s="15"/>
      <c r="N38" s="16"/>
    </row>
    <row r="39" spans="1:14" x14ac:dyDescent="0.2">
      <c r="A39" s="5"/>
      <c r="B39" s="10"/>
      <c r="C39" s="11"/>
      <c r="D39" s="12"/>
      <c r="E39" s="110" t="str">
        <f t="shared" si="1"/>
        <v/>
      </c>
      <c r="F39" s="110"/>
      <c r="G39" s="80" t="str">
        <f t="shared" si="2"/>
        <v/>
      </c>
      <c r="H39" s="3"/>
      <c r="I39" s="111"/>
      <c r="J39" s="112"/>
      <c r="K39" s="112"/>
      <c r="L39" s="113"/>
      <c r="M39" s="15"/>
      <c r="N39" s="16"/>
    </row>
    <row r="40" spans="1:14" x14ac:dyDescent="0.2">
      <c r="A40" s="5"/>
      <c r="B40" s="10"/>
      <c r="C40" s="11"/>
      <c r="D40" s="12"/>
      <c r="E40" s="110" t="str">
        <f t="shared" si="1"/>
        <v/>
      </c>
      <c r="F40" s="110"/>
      <c r="G40" s="80" t="str">
        <f t="shared" si="2"/>
        <v/>
      </c>
      <c r="H40" s="3"/>
      <c r="I40" s="111"/>
      <c r="J40" s="112"/>
      <c r="K40" s="112"/>
      <c r="L40" s="113"/>
      <c r="M40" s="15"/>
      <c r="N40" s="16"/>
    </row>
    <row r="41" spans="1:14" x14ac:dyDescent="0.2">
      <c r="A41" s="5"/>
      <c r="B41" s="10"/>
      <c r="C41" s="11"/>
      <c r="D41" s="12"/>
      <c r="E41" s="110" t="str">
        <f t="shared" si="1"/>
        <v/>
      </c>
      <c r="F41" s="110"/>
      <c r="G41" s="80" t="str">
        <f t="shared" si="2"/>
        <v/>
      </c>
      <c r="H41" s="3"/>
      <c r="I41" s="111"/>
      <c r="J41" s="112"/>
      <c r="K41" s="112"/>
      <c r="L41" s="113"/>
      <c r="M41" s="15"/>
      <c r="N41" s="16"/>
    </row>
    <row r="42" spans="1:14" x14ac:dyDescent="0.2">
      <c r="A42" s="5"/>
      <c r="B42" s="10"/>
      <c r="C42" s="11"/>
      <c r="D42" s="12"/>
      <c r="E42" s="110" t="str">
        <f t="shared" si="1"/>
        <v/>
      </c>
      <c r="F42" s="110"/>
      <c r="G42" s="80" t="str">
        <f t="shared" si="2"/>
        <v/>
      </c>
      <c r="H42" s="3"/>
      <c r="I42" s="111"/>
      <c r="J42" s="112"/>
      <c r="K42" s="112"/>
      <c r="L42" s="113"/>
      <c r="M42" s="15"/>
      <c r="N42" s="16"/>
    </row>
    <row r="43" spans="1:14" x14ac:dyDescent="0.2">
      <c r="A43" s="5"/>
      <c r="B43" s="10"/>
      <c r="C43" s="11"/>
      <c r="D43" s="12"/>
      <c r="E43" s="110" t="str">
        <f t="shared" ref="E43" si="3">IF(OR(E42="",D43=""),"",IF(OR(H43="",H43="Annual",H43="Bank Hol",H43="Designated"),SUM(E42,D43),E42))</f>
        <v/>
      </c>
      <c r="F43" s="110"/>
      <c r="G43" s="80" t="str">
        <f t="shared" ref="G43" si="4">IF(E43="", "", $M$15-E43)</f>
        <v/>
      </c>
      <c r="H43" s="3"/>
      <c r="I43" s="111"/>
      <c r="J43" s="112"/>
      <c r="K43" s="112"/>
      <c r="L43" s="113"/>
      <c r="M43" s="15"/>
      <c r="N43" s="16"/>
    </row>
    <row r="44" spans="1:14" x14ac:dyDescent="0.2">
      <c r="A44" s="5">
        <v>2</v>
      </c>
      <c r="B44" s="10"/>
      <c r="C44" s="11"/>
      <c r="D44" s="12"/>
      <c r="E44" s="110" t="str">
        <f t="shared" ref="E44:E80" si="5">IF(OR(E43="",D44=""),"",IF(OR(H44="",H44="Annual",H44="Bank Hol",H44="Designated"),SUM(E43,D44),E43))</f>
        <v/>
      </c>
      <c r="F44" s="110"/>
      <c r="G44" s="88" t="str">
        <f t="shared" ref="G44:G80" si="6">IF(E44="", "", $M$15-E44)</f>
        <v/>
      </c>
      <c r="H44" s="3"/>
      <c r="I44" s="111"/>
      <c r="J44" s="112"/>
      <c r="K44" s="112"/>
      <c r="L44" s="113"/>
      <c r="M44" s="15"/>
      <c r="N44" s="16"/>
    </row>
    <row r="45" spans="1:14" x14ac:dyDescent="0.2">
      <c r="B45" s="10"/>
      <c r="C45" s="11"/>
      <c r="D45" s="12"/>
      <c r="E45" s="110" t="str">
        <f t="shared" si="5"/>
        <v/>
      </c>
      <c r="F45" s="110"/>
      <c r="G45" s="88" t="str">
        <f t="shared" si="6"/>
        <v/>
      </c>
      <c r="H45" s="3"/>
      <c r="I45" s="111"/>
      <c r="J45" s="112"/>
      <c r="K45" s="112"/>
      <c r="L45" s="113"/>
      <c r="M45" s="15"/>
      <c r="N45" s="16"/>
    </row>
    <row r="46" spans="1:14" x14ac:dyDescent="0.2">
      <c r="B46" s="10"/>
      <c r="C46" s="11"/>
      <c r="D46" s="12"/>
      <c r="E46" s="110" t="str">
        <f t="shared" si="5"/>
        <v/>
      </c>
      <c r="F46" s="110"/>
      <c r="G46" s="88" t="str">
        <f t="shared" si="6"/>
        <v/>
      </c>
      <c r="H46" s="3"/>
      <c r="I46" s="111"/>
      <c r="J46" s="112"/>
      <c r="K46" s="112"/>
      <c r="L46" s="113"/>
      <c r="M46" s="15"/>
      <c r="N46" s="16"/>
    </row>
    <row r="47" spans="1:14" x14ac:dyDescent="0.2">
      <c r="B47" s="10"/>
      <c r="C47" s="11"/>
      <c r="D47" s="12"/>
      <c r="E47" s="110" t="str">
        <f t="shared" si="5"/>
        <v/>
      </c>
      <c r="F47" s="110"/>
      <c r="G47" s="88" t="str">
        <f t="shared" si="6"/>
        <v/>
      </c>
      <c r="H47" s="3"/>
      <c r="I47" s="111"/>
      <c r="J47" s="112"/>
      <c r="K47" s="112"/>
      <c r="L47" s="113"/>
      <c r="M47" s="15"/>
      <c r="N47" s="16"/>
    </row>
    <row r="48" spans="1:14" x14ac:dyDescent="0.2">
      <c r="B48" s="10"/>
      <c r="C48" s="11"/>
      <c r="D48" s="12"/>
      <c r="E48" s="110" t="str">
        <f t="shared" si="5"/>
        <v/>
      </c>
      <c r="F48" s="110"/>
      <c r="G48" s="88" t="str">
        <f t="shared" si="6"/>
        <v/>
      </c>
      <c r="H48" s="3"/>
      <c r="I48" s="111"/>
      <c r="J48" s="112"/>
      <c r="K48" s="112"/>
      <c r="L48" s="113"/>
      <c r="M48" s="15"/>
      <c r="N48" s="16"/>
    </row>
    <row r="49" spans="2:14" x14ac:dyDescent="0.2">
      <c r="B49" s="10"/>
      <c r="C49" s="11"/>
      <c r="D49" s="12"/>
      <c r="E49" s="110" t="str">
        <f t="shared" si="5"/>
        <v/>
      </c>
      <c r="F49" s="110"/>
      <c r="G49" s="88" t="str">
        <f t="shared" si="6"/>
        <v/>
      </c>
      <c r="H49" s="3"/>
      <c r="I49" s="111"/>
      <c r="J49" s="112"/>
      <c r="K49" s="112"/>
      <c r="L49" s="113"/>
      <c r="M49" s="15"/>
      <c r="N49" s="16"/>
    </row>
    <row r="50" spans="2:14" x14ac:dyDescent="0.2">
      <c r="B50" s="10"/>
      <c r="C50" s="11"/>
      <c r="D50" s="12"/>
      <c r="E50" s="110" t="str">
        <f t="shared" si="5"/>
        <v/>
      </c>
      <c r="F50" s="110"/>
      <c r="G50" s="88" t="str">
        <f t="shared" si="6"/>
        <v/>
      </c>
      <c r="H50" s="3"/>
      <c r="I50" s="111"/>
      <c r="J50" s="112"/>
      <c r="K50" s="112"/>
      <c r="L50" s="113"/>
      <c r="M50" s="15"/>
      <c r="N50" s="16"/>
    </row>
    <row r="51" spans="2:14" x14ac:dyDescent="0.2">
      <c r="B51" s="10"/>
      <c r="C51" s="11"/>
      <c r="D51" s="12"/>
      <c r="E51" s="110" t="str">
        <f t="shared" si="5"/>
        <v/>
      </c>
      <c r="F51" s="110"/>
      <c r="G51" s="88" t="str">
        <f t="shared" si="6"/>
        <v/>
      </c>
      <c r="H51" s="3"/>
      <c r="I51" s="111"/>
      <c r="J51" s="112"/>
      <c r="K51" s="112"/>
      <c r="L51" s="113"/>
      <c r="M51" s="15"/>
      <c r="N51" s="16"/>
    </row>
    <row r="52" spans="2:14" x14ac:dyDescent="0.2">
      <c r="B52" s="10"/>
      <c r="C52" s="11"/>
      <c r="D52" s="12"/>
      <c r="E52" s="110" t="str">
        <f t="shared" si="5"/>
        <v/>
      </c>
      <c r="F52" s="110"/>
      <c r="G52" s="88" t="str">
        <f t="shared" si="6"/>
        <v/>
      </c>
      <c r="H52" s="3"/>
      <c r="I52" s="111"/>
      <c r="J52" s="112"/>
      <c r="K52" s="112"/>
      <c r="L52" s="113"/>
      <c r="M52" s="15"/>
      <c r="N52" s="16"/>
    </row>
    <row r="53" spans="2:14" x14ac:dyDescent="0.2">
      <c r="B53" s="10"/>
      <c r="C53" s="11"/>
      <c r="D53" s="12"/>
      <c r="E53" s="110" t="str">
        <f t="shared" si="5"/>
        <v/>
      </c>
      <c r="F53" s="110"/>
      <c r="G53" s="88" t="str">
        <f t="shared" si="6"/>
        <v/>
      </c>
      <c r="H53" s="3"/>
      <c r="I53" s="111"/>
      <c r="J53" s="112"/>
      <c r="K53" s="112"/>
      <c r="L53" s="113"/>
      <c r="M53" s="15"/>
      <c r="N53" s="16"/>
    </row>
    <row r="54" spans="2:14" x14ac:dyDescent="0.2">
      <c r="B54" s="10"/>
      <c r="C54" s="11"/>
      <c r="D54" s="12"/>
      <c r="E54" s="110" t="str">
        <f t="shared" si="5"/>
        <v/>
      </c>
      <c r="F54" s="110"/>
      <c r="G54" s="88" t="str">
        <f t="shared" si="6"/>
        <v/>
      </c>
      <c r="H54" s="3"/>
      <c r="I54" s="111"/>
      <c r="J54" s="112"/>
      <c r="K54" s="112"/>
      <c r="L54" s="113"/>
      <c r="M54" s="15"/>
      <c r="N54" s="16"/>
    </row>
    <row r="55" spans="2:14" x14ac:dyDescent="0.2">
      <c r="B55" s="10"/>
      <c r="C55" s="11"/>
      <c r="D55" s="12"/>
      <c r="E55" s="110" t="str">
        <f t="shared" si="5"/>
        <v/>
      </c>
      <c r="F55" s="110"/>
      <c r="G55" s="88" t="str">
        <f t="shared" si="6"/>
        <v/>
      </c>
      <c r="H55" s="3"/>
      <c r="I55" s="111"/>
      <c r="J55" s="112"/>
      <c r="K55" s="112"/>
      <c r="L55" s="113"/>
      <c r="M55" s="15"/>
      <c r="N55" s="16"/>
    </row>
    <row r="56" spans="2:14" x14ac:dyDescent="0.2">
      <c r="B56" s="10"/>
      <c r="C56" s="11"/>
      <c r="D56" s="12"/>
      <c r="E56" s="110" t="str">
        <f t="shared" si="5"/>
        <v/>
      </c>
      <c r="F56" s="110"/>
      <c r="G56" s="88" t="str">
        <f t="shared" si="6"/>
        <v/>
      </c>
      <c r="H56" s="3"/>
      <c r="I56" s="111"/>
      <c r="J56" s="112"/>
      <c r="K56" s="112"/>
      <c r="L56" s="113"/>
      <c r="M56" s="15"/>
      <c r="N56" s="16"/>
    </row>
    <row r="57" spans="2:14" x14ac:dyDescent="0.2">
      <c r="B57" s="10"/>
      <c r="C57" s="11"/>
      <c r="D57" s="12"/>
      <c r="E57" s="110" t="str">
        <f t="shared" si="5"/>
        <v/>
      </c>
      <c r="F57" s="110"/>
      <c r="G57" s="88" t="str">
        <f t="shared" si="6"/>
        <v/>
      </c>
      <c r="H57" s="3"/>
      <c r="I57" s="111"/>
      <c r="J57" s="112"/>
      <c r="K57" s="112"/>
      <c r="L57" s="113"/>
      <c r="M57" s="15"/>
      <c r="N57" s="16"/>
    </row>
    <row r="58" spans="2:14" x14ac:dyDescent="0.2">
      <c r="B58" s="10"/>
      <c r="C58" s="11"/>
      <c r="D58" s="12"/>
      <c r="E58" s="110" t="str">
        <f t="shared" si="5"/>
        <v/>
      </c>
      <c r="F58" s="110"/>
      <c r="G58" s="88" t="str">
        <f t="shared" si="6"/>
        <v/>
      </c>
      <c r="H58" s="3"/>
      <c r="I58" s="111"/>
      <c r="J58" s="112"/>
      <c r="K58" s="112"/>
      <c r="L58" s="113"/>
      <c r="M58" s="15"/>
      <c r="N58" s="16"/>
    </row>
    <row r="59" spans="2:14" x14ac:dyDescent="0.2">
      <c r="B59" s="10"/>
      <c r="C59" s="11"/>
      <c r="D59" s="12"/>
      <c r="E59" s="110" t="str">
        <f t="shared" si="5"/>
        <v/>
      </c>
      <c r="F59" s="110"/>
      <c r="G59" s="88" t="str">
        <f t="shared" si="6"/>
        <v/>
      </c>
      <c r="H59" s="3"/>
      <c r="I59" s="111"/>
      <c r="J59" s="112"/>
      <c r="K59" s="112"/>
      <c r="L59" s="113"/>
      <c r="M59" s="15"/>
      <c r="N59" s="16"/>
    </row>
    <row r="60" spans="2:14" x14ac:dyDescent="0.2">
      <c r="B60" s="10"/>
      <c r="C60" s="11"/>
      <c r="D60" s="12"/>
      <c r="E60" s="110" t="str">
        <f t="shared" si="5"/>
        <v/>
      </c>
      <c r="F60" s="110"/>
      <c r="G60" s="88" t="str">
        <f t="shared" si="6"/>
        <v/>
      </c>
      <c r="H60" s="3"/>
      <c r="I60" s="111"/>
      <c r="J60" s="112"/>
      <c r="K60" s="112"/>
      <c r="L60" s="113"/>
      <c r="M60" s="15"/>
      <c r="N60" s="16"/>
    </row>
    <row r="61" spans="2:14" x14ac:dyDescent="0.2">
      <c r="B61" s="10"/>
      <c r="C61" s="11"/>
      <c r="D61" s="12"/>
      <c r="E61" s="110" t="str">
        <f t="shared" si="5"/>
        <v/>
      </c>
      <c r="F61" s="110"/>
      <c r="G61" s="88" t="str">
        <f t="shared" si="6"/>
        <v/>
      </c>
      <c r="H61" s="3"/>
      <c r="I61" s="111"/>
      <c r="J61" s="112"/>
      <c r="K61" s="112"/>
      <c r="L61" s="113"/>
      <c r="M61" s="15"/>
      <c r="N61" s="16"/>
    </row>
    <row r="62" spans="2:14" x14ac:dyDescent="0.2">
      <c r="B62" s="10"/>
      <c r="C62" s="11"/>
      <c r="D62" s="12"/>
      <c r="E62" s="110" t="str">
        <f t="shared" si="5"/>
        <v/>
      </c>
      <c r="F62" s="110"/>
      <c r="G62" s="88" t="str">
        <f t="shared" si="6"/>
        <v/>
      </c>
      <c r="H62" s="3"/>
      <c r="I62" s="111"/>
      <c r="J62" s="112"/>
      <c r="K62" s="112"/>
      <c r="L62" s="113"/>
      <c r="M62" s="15"/>
      <c r="N62" s="16"/>
    </row>
    <row r="63" spans="2:14" x14ac:dyDescent="0.2">
      <c r="B63" s="10"/>
      <c r="C63" s="11"/>
      <c r="D63" s="12"/>
      <c r="E63" s="110" t="str">
        <f t="shared" si="5"/>
        <v/>
      </c>
      <c r="F63" s="110"/>
      <c r="G63" s="88" t="str">
        <f t="shared" si="6"/>
        <v/>
      </c>
      <c r="H63" s="3"/>
      <c r="I63" s="111"/>
      <c r="J63" s="112"/>
      <c r="K63" s="112"/>
      <c r="L63" s="113"/>
      <c r="M63" s="15"/>
      <c r="N63" s="16"/>
    </row>
    <row r="64" spans="2:14" x14ac:dyDescent="0.2">
      <c r="B64" s="10"/>
      <c r="C64" s="11"/>
      <c r="D64" s="12"/>
      <c r="E64" s="110" t="str">
        <f t="shared" si="5"/>
        <v/>
      </c>
      <c r="F64" s="110"/>
      <c r="G64" s="88" t="str">
        <f t="shared" si="6"/>
        <v/>
      </c>
      <c r="H64" s="3"/>
      <c r="I64" s="111"/>
      <c r="J64" s="112"/>
      <c r="K64" s="112"/>
      <c r="L64" s="113"/>
      <c r="M64" s="15"/>
      <c r="N64" s="16"/>
    </row>
    <row r="65" spans="2:14" x14ac:dyDescent="0.2">
      <c r="B65" s="10"/>
      <c r="C65" s="11"/>
      <c r="D65" s="12"/>
      <c r="E65" s="110" t="str">
        <f t="shared" si="5"/>
        <v/>
      </c>
      <c r="F65" s="110"/>
      <c r="G65" s="88" t="str">
        <f t="shared" si="6"/>
        <v/>
      </c>
      <c r="H65" s="3"/>
      <c r="I65" s="111"/>
      <c r="J65" s="112"/>
      <c r="K65" s="112"/>
      <c r="L65" s="113"/>
      <c r="M65" s="15"/>
      <c r="N65" s="16"/>
    </row>
    <row r="66" spans="2:14" x14ac:dyDescent="0.2">
      <c r="B66" s="10"/>
      <c r="C66" s="11"/>
      <c r="D66" s="12"/>
      <c r="E66" s="110" t="str">
        <f t="shared" si="5"/>
        <v/>
      </c>
      <c r="F66" s="110"/>
      <c r="G66" s="88" t="str">
        <f t="shared" si="6"/>
        <v/>
      </c>
      <c r="H66" s="3"/>
      <c r="I66" s="111"/>
      <c r="J66" s="112"/>
      <c r="K66" s="112"/>
      <c r="L66" s="113"/>
      <c r="M66" s="15"/>
      <c r="N66" s="16"/>
    </row>
    <row r="67" spans="2:14" x14ac:dyDescent="0.2">
      <c r="B67" s="10"/>
      <c r="C67" s="11"/>
      <c r="D67" s="12"/>
      <c r="E67" s="110" t="str">
        <f t="shared" si="5"/>
        <v/>
      </c>
      <c r="F67" s="110"/>
      <c r="G67" s="88" t="str">
        <f t="shared" si="6"/>
        <v/>
      </c>
      <c r="H67" s="3"/>
      <c r="I67" s="111"/>
      <c r="J67" s="112"/>
      <c r="K67" s="112"/>
      <c r="L67" s="113"/>
      <c r="M67" s="15"/>
      <c r="N67" s="16"/>
    </row>
    <row r="68" spans="2:14" x14ac:dyDescent="0.2">
      <c r="B68" s="10"/>
      <c r="C68" s="11"/>
      <c r="D68" s="12"/>
      <c r="E68" s="110" t="str">
        <f t="shared" si="5"/>
        <v/>
      </c>
      <c r="F68" s="110"/>
      <c r="G68" s="88" t="str">
        <f t="shared" si="6"/>
        <v/>
      </c>
      <c r="H68" s="3"/>
      <c r="I68" s="111"/>
      <c r="J68" s="112"/>
      <c r="K68" s="112"/>
      <c r="L68" s="113"/>
      <c r="M68" s="15"/>
      <c r="N68" s="16"/>
    </row>
    <row r="69" spans="2:14" x14ac:dyDescent="0.2">
      <c r="B69" s="10"/>
      <c r="C69" s="11"/>
      <c r="D69" s="12"/>
      <c r="E69" s="110" t="str">
        <f t="shared" si="5"/>
        <v/>
      </c>
      <c r="F69" s="110"/>
      <c r="G69" s="88" t="str">
        <f t="shared" si="6"/>
        <v/>
      </c>
      <c r="H69" s="3"/>
      <c r="I69" s="111"/>
      <c r="J69" s="112"/>
      <c r="K69" s="112"/>
      <c r="L69" s="113"/>
      <c r="M69" s="15"/>
      <c r="N69" s="16"/>
    </row>
    <row r="70" spans="2:14" x14ac:dyDescent="0.2">
      <c r="B70" s="10"/>
      <c r="C70" s="11"/>
      <c r="D70" s="12"/>
      <c r="E70" s="110" t="str">
        <f t="shared" si="5"/>
        <v/>
      </c>
      <c r="F70" s="110"/>
      <c r="G70" s="88" t="str">
        <f t="shared" si="6"/>
        <v/>
      </c>
      <c r="H70" s="3"/>
      <c r="I70" s="111"/>
      <c r="J70" s="112"/>
      <c r="K70" s="112"/>
      <c r="L70" s="113"/>
      <c r="M70" s="15"/>
      <c r="N70" s="16"/>
    </row>
    <row r="71" spans="2:14" x14ac:dyDescent="0.2">
      <c r="B71" s="10"/>
      <c r="C71" s="11"/>
      <c r="D71" s="12"/>
      <c r="E71" s="110" t="str">
        <f t="shared" si="5"/>
        <v/>
      </c>
      <c r="F71" s="110"/>
      <c r="G71" s="88" t="str">
        <f t="shared" si="6"/>
        <v/>
      </c>
      <c r="H71" s="3"/>
      <c r="I71" s="111"/>
      <c r="J71" s="112"/>
      <c r="K71" s="112"/>
      <c r="L71" s="113"/>
      <c r="M71" s="15"/>
      <c r="N71" s="16"/>
    </row>
    <row r="72" spans="2:14" x14ac:dyDescent="0.2">
      <c r="B72" s="10"/>
      <c r="C72" s="11"/>
      <c r="D72" s="12"/>
      <c r="E72" s="110" t="str">
        <f t="shared" si="5"/>
        <v/>
      </c>
      <c r="F72" s="110"/>
      <c r="G72" s="88" t="str">
        <f t="shared" si="6"/>
        <v/>
      </c>
      <c r="H72" s="3"/>
      <c r="I72" s="111"/>
      <c r="J72" s="112"/>
      <c r="K72" s="112"/>
      <c r="L72" s="113"/>
      <c r="M72" s="15"/>
      <c r="N72" s="16"/>
    </row>
    <row r="73" spans="2:14" x14ac:dyDescent="0.2">
      <c r="B73" s="10"/>
      <c r="C73" s="11"/>
      <c r="D73" s="12"/>
      <c r="E73" s="110" t="str">
        <f t="shared" si="5"/>
        <v/>
      </c>
      <c r="F73" s="110"/>
      <c r="G73" s="88" t="str">
        <f t="shared" si="6"/>
        <v/>
      </c>
      <c r="H73" s="3"/>
      <c r="I73" s="111"/>
      <c r="J73" s="112"/>
      <c r="K73" s="112"/>
      <c r="L73" s="113"/>
      <c r="M73" s="15"/>
      <c r="N73" s="16"/>
    </row>
    <row r="74" spans="2:14" x14ac:dyDescent="0.2">
      <c r="B74" s="10"/>
      <c r="C74" s="11"/>
      <c r="D74" s="12"/>
      <c r="E74" s="110" t="str">
        <f t="shared" si="5"/>
        <v/>
      </c>
      <c r="F74" s="110"/>
      <c r="G74" s="88" t="str">
        <f t="shared" si="6"/>
        <v/>
      </c>
      <c r="H74" s="3"/>
      <c r="I74" s="111"/>
      <c r="J74" s="112"/>
      <c r="K74" s="112"/>
      <c r="L74" s="113"/>
      <c r="M74" s="15"/>
      <c r="N74" s="16"/>
    </row>
    <row r="75" spans="2:14" x14ac:dyDescent="0.2">
      <c r="B75" s="10"/>
      <c r="C75" s="11"/>
      <c r="D75" s="12"/>
      <c r="E75" s="110" t="str">
        <f t="shared" si="5"/>
        <v/>
      </c>
      <c r="F75" s="110"/>
      <c r="G75" s="88" t="str">
        <f t="shared" si="6"/>
        <v/>
      </c>
      <c r="H75" s="3"/>
      <c r="I75" s="111"/>
      <c r="J75" s="112"/>
      <c r="K75" s="112"/>
      <c r="L75" s="113"/>
      <c r="M75" s="15"/>
      <c r="N75" s="16"/>
    </row>
    <row r="76" spans="2:14" x14ac:dyDescent="0.2">
      <c r="B76" s="10"/>
      <c r="C76" s="11"/>
      <c r="D76" s="12"/>
      <c r="E76" s="110" t="str">
        <f t="shared" si="5"/>
        <v/>
      </c>
      <c r="F76" s="110"/>
      <c r="G76" s="88" t="str">
        <f t="shared" si="6"/>
        <v/>
      </c>
      <c r="H76" s="3"/>
      <c r="I76" s="111"/>
      <c r="J76" s="112"/>
      <c r="K76" s="112"/>
      <c r="L76" s="113"/>
      <c r="M76" s="15"/>
      <c r="N76" s="16"/>
    </row>
    <row r="77" spans="2:14" x14ac:dyDescent="0.2">
      <c r="B77" s="10"/>
      <c r="C77" s="11"/>
      <c r="D77" s="12"/>
      <c r="E77" s="110" t="str">
        <f t="shared" si="5"/>
        <v/>
      </c>
      <c r="F77" s="110"/>
      <c r="G77" s="88" t="str">
        <f t="shared" si="6"/>
        <v/>
      </c>
      <c r="H77" s="3"/>
      <c r="I77" s="111"/>
      <c r="J77" s="112"/>
      <c r="K77" s="112"/>
      <c r="L77" s="113"/>
      <c r="M77" s="15"/>
      <c r="N77" s="16"/>
    </row>
    <row r="78" spans="2:14" x14ac:dyDescent="0.2">
      <c r="B78" s="10"/>
      <c r="C78" s="11"/>
      <c r="D78" s="12"/>
      <c r="E78" s="110" t="str">
        <f t="shared" si="5"/>
        <v/>
      </c>
      <c r="F78" s="110"/>
      <c r="G78" s="88" t="str">
        <f t="shared" si="6"/>
        <v/>
      </c>
      <c r="H78" s="3"/>
      <c r="I78" s="111"/>
      <c r="J78" s="112"/>
      <c r="K78" s="112"/>
      <c r="L78" s="113"/>
      <c r="M78" s="15"/>
      <c r="N78" s="16"/>
    </row>
    <row r="79" spans="2:14" x14ac:dyDescent="0.2">
      <c r="B79" s="10"/>
      <c r="C79" s="11"/>
      <c r="D79" s="12"/>
      <c r="E79" s="110" t="str">
        <f t="shared" si="5"/>
        <v/>
      </c>
      <c r="F79" s="110"/>
      <c r="G79" s="88" t="str">
        <f t="shared" si="6"/>
        <v/>
      </c>
      <c r="H79" s="3"/>
      <c r="I79" s="111"/>
      <c r="J79" s="112"/>
      <c r="K79" s="112"/>
      <c r="L79" s="113"/>
      <c r="M79" s="15"/>
      <c r="N79" s="16"/>
    </row>
    <row r="80" spans="2:14" x14ac:dyDescent="0.2">
      <c r="B80" s="10"/>
      <c r="C80" s="11"/>
      <c r="D80" s="12"/>
      <c r="E80" s="110" t="str">
        <f t="shared" si="5"/>
        <v/>
      </c>
      <c r="F80" s="110"/>
      <c r="G80" s="88" t="str">
        <f t="shared" si="6"/>
        <v/>
      </c>
      <c r="H80" s="3"/>
      <c r="I80" s="111"/>
      <c r="J80" s="112"/>
      <c r="K80" s="112"/>
      <c r="L80" s="113"/>
      <c r="M80" s="15"/>
      <c r="N80" s="16"/>
    </row>
    <row r="81" spans="2:14" x14ac:dyDescent="0.2">
      <c r="B81" s="10"/>
      <c r="C81" s="11"/>
      <c r="D81" s="12"/>
      <c r="E81" s="110" t="str">
        <f t="shared" ref="E81:E100" si="7">IF(OR(E80="",D81=""),"",IF(OR(H81="",H81="Annual",H81="Bank Hol",H81="Designated"),SUM(E80,D81),E80))</f>
        <v/>
      </c>
      <c r="F81" s="110"/>
      <c r="G81" s="88" t="str">
        <f t="shared" ref="G81:G100" si="8">IF(E81="", "", $M$15-E81)</f>
        <v/>
      </c>
      <c r="H81" s="3"/>
      <c r="I81" s="111"/>
      <c r="J81" s="112"/>
      <c r="K81" s="112"/>
      <c r="L81" s="113"/>
      <c r="M81" s="15"/>
      <c r="N81" s="16"/>
    </row>
    <row r="82" spans="2:14" x14ac:dyDescent="0.2">
      <c r="B82" s="10"/>
      <c r="C82" s="11"/>
      <c r="D82" s="12"/>
      <c r="E82" s="110" t="str">
        <f t="shared" si="7"/>
        <v/>
      </c>
      <c r="F82" s="110"/>
      <c r="G82" s="88" t="str">
        <f t="shared" si="8"/>
        <v/>
      </c>
      <c r="H82" s="3"/>
      <c r="I82" s="111"/>
      <c r="J82" s="112"/>
      <c r="K82" s="112"/>
      <c r="L82" s="113"/>
      <c r="M82" s="15"/>
      <c r="N82" s="16"/>
    </row>
    <row r="83" spans="2:14" x14ac:dyDescent="0.2">
      <c r="B83" s="10"/>
      <c r="C83" s="11"/>
      <c r="D83" s="12"/>
      <c r="E83" s="110" t="str">
        <f t="shared" si="7"/>
        <v/>
      </c>
      <c r="F83" s="110"/>
      <c r="G83" s="88" t="str">
        <f t="shared" si="8"/>
        <v/>
      </c>
      <c r="H83" s="3"/>
      <c r="I83" s="111"/>
      <c r="J83" s="112"/>
      <c r="K83" s="112"/>
      <c r="L83" s="113"/>
      <c r="M83" s="15"/>
      <c r="N83" s="16"/>
    </row>
    <row r="84" spans="2:14" x14ac:dyDescent="0.2">
      <c r="B84" s="10"/>
      <c r="C84" s="11"/>
      <c r="D84" s="12"/>
      <c r="E84" s="110" t="str">
        <f t="shared" si="7"/>
        <v/>
      </c>
      <c r="F84" s="110"/>
      <c r="G84" s="88" t="str">
        <f t="shared" si="8"/>
        <v/>
      </c>
      <c r="H84" s="3"/>
      <c r="I84" s="111"/>
      <c r="J84" s="112"/>
      <c r="K84" s="112"/>
      <c r="L84" s="113"/>
      <c r="M84" s="15"/>
      <c r="N84" s="16"/>
    </row>
    <row r="85" spans="2:14" x14ac:dyDescent="0.2">
      <c r="B85" s="10"/>
      <c r="C85" s="11"/>
      <c r="D85" s="12"/>
      <c r="E85" s="110" t="str">
        <f t="shared" si="7"/>
        <v/>
      </c>
      <c r="F85" s="110"/>
      <c r="G85" s="88" t="str">
        <f t="shared" si="8"/>
        <v/>
      </c>
      <c r="H85" s="3"/>
      <c r="I85" s="111"/>
      <c r="J85" s="112"/>
      <c r="K85" s="112"/>
      <c r="L85" s="113"/>
      <c r="M85" s="15"/>
      <c r="N85" s="16"/>
    </row>
    <row r="86" spans="2:14" x14ac:dyDescent="0.2">
      <c r="B86" s="10"/>
      <c r="C86" s="11"/>
      <c r="D86" s="12"/>
      <c r="E86" s="110" t="str">
        <f t="shared" si="7"/>
        <v/>
      </c>
      <c r="F86" s="110"/>
      <c r="G86" s="88" t="str">
        <f t="shared" si="8"/>
        <v/>
      </c>
      <c r="H86" s="3"/>
      <c r="I86" s="111"/>
      <c r="J86" s="112"/>
      <c r="K86" s="112"/>
      <c r="L86" s="113"/>
      <c r="M86" s="15"/>
      <c r="N86" s="16"/>
    </row>
    <row r="87" spans="2:14" x14ac:dyDescent="0.2">
      <c r="B87" s="10"/>
      <c r="C87" s="11"/>
      <c r="D87" s="12"/>
      <c r="E87" s="110" t="str">
        <f t="shared" si="7"/>
        <v/>
      </c>
      <c r="F87" s="110"/>
      <c r="G87" s="88" t="str">
        <f t="shared" si="8"/>
        <v/>
      </c>
      <c r="H87" s="3"/>
      <c r="I87" s="111"/>
      <c r="J87" s="112"/>
      <c r="K87" s="112"/>
      <c r="L87" s="113"/>
      <c r="M87" s="15"/>
      <c r="N87" s="16"/>
    </row>
    <row r="88" spans="2:14" x14ac:dyDescent="0.2">
      <c r="B88" s="10"/>
      <c r="C88" s="11"/>
      <c r="D88" s="12"/>
      <c r="E88" s="110" t="str">
        <f t="shared" si="7"/>
        <v/>
      </c>
      <c r="F88" s="110"/>
      <c r="G88" s="88" t="str">
        <f t="shared" si="8"/>
        <v/>
      </c>
      <c r="H88" s="3"/>
      <c r="I88" s="111"/>
      <c r="J88" s="112"/>
      <c r="K88" s="112"/>
      <c r="L88" s="113"/>
      <c r="M88" s="15"/>
      <c r="N88" s="16"/>
    </row>
    <row r="89" spans="2:14" x14ac:dyDescent="0.2">
      <c r="B89" s="10"/>
      <c r="C89" s="11"/>
      <c r="D89" s="12"/>
      <c r="E89" s="110" t="str">
        <f t="shared" si="7"/>
        <v/>
      </c>
      <c r="F89" s="110"/>
      <c r="G89" s="88" t="str">
        <f t="shared" si="8"/>
        <v/>
      </c>
      <c r="H89" s="3"/>
      <c r="I89" s="111"/>
      <c r="J89" s="112"/>
      <c r="K89" s="112"/>
      <c r="L89" s="113"/>
      <c r="M89" s="15"/>
      <c r="N89" s="16"/>
    </row>
    <row r="90" spans="2:14" x14ac:dyDescent="0.2">
      <c r="B90" s="10"/>
      <c r="C90" s="11"/>
      <c r="D90" s="12"/>
      <c r="E90" s="110" t="str">
        <f t="shared" si="7"/>
        <v/>
      </c>
      <c r="F90" s="110"/>
      <c r="G90" s="88" t="str">
        <f t="shared" si="8"/>
        <v/>
      </c>
      <c r="H90" s="3"/>
      <c r="I90" s="111"/>
      <c r="J90" s="112"/>
      <c r="K90" s="112"/>
      <c r="L90" s="113"/>
      <c r="M90" s="15"/>
      <c r="N90" s="16"/>
    </row>
    <row r="91" spans="2:14" x14ac:dyDescent="0.2">
      <c r="B91" s="10"/>
      <c r="C91" s="11"/>
      <c r="D91" s="12"/>
      <c r="E91" s="110" t="str">
        <f t="shared" si="7"/>
        <v/>
      </c>
      <c r="F91" s="110"/>
      <c r="G91" s="88" t="str">
        <f t="shared" si="8"/>
        <v/>
      </c>
      <c r="H91" s="3"/>
      <c r="I91" s="111"/>
      <c r="J91" s="112"/>
      <c r="K91" s="112"/>
      <c r="L91" s="113"/>
      <c r="M91" s="15"/>
      <c r="N91" s="16"/>
    </row>
    <row r="92" spans="2:14" x14ac:dyDescent="0.2">
      <c r="B92" s="10"/>
      <c r="C92" s="11"/>
      <c r="D92" s="12"/>
      <c r="E92" s="110" t="str">
        <f t="shared" si="7"/>
        <v/>
      </c>
      <c r="F92" s="110"/>
      <c r="G92" s="88" t="str">
        <f t="shared" si="8"/>
        <v/>
      </c>
      <c r="H92" s="3"/>
      <c r="I92" s="111"/>
      <c r="J92" s="112"/>
      <c r="K92" s="112"/>
      <c r="L92" s="113"/>
      <c r="M92" s="15"/>
      <c r="N92" s="16"/>
    </row>
    <row r="93" spans="2:14" x14ac:dyDescent="0.2">
      <c r="B93" s="10"/>
      <c r="C93" s="11"/>
      <c r="D93" s="12"/>
      <c r="E93" s="110" t="str">
        <f t="shared" si="7"/>
        <v/>
      </c>
      <c r="F93" s="110"/>
      <c r="G93" s="88" t="str">
        <f t="shared" si="8"/>
        <v/>
      </c>
      <c r="H93" s="3"/>
      <c r="I93" s="111"/>
      <c r="J93" s="112"/>
      <c r="K93" s="112"/>
      <c r="L93" s="113"/>
      <c r="M93" s="15"/>
      <c r="N93" s="16"/>
    </row>
    <row r="94" spans="2:14" x14ac:dyDescent="0.2">
      <c r="B94" s="10"/>
      <c r="C94" s="11"/>
      <c r="D94" s="12"/>
      <c r="E94" s="110" t="str">
        <f t="shared" si="7"/>
        <v/>
      </c>
      <c r="F94" s="110"/>
      <c r="G94" s="88" t="str">
        <f t="shared" si="8"/>
        <v/>
      </c>
      <c r="H94" s="3"/>
      <c r="I94" s="111"/>
      <c r="J94" s="112"/>
      <c r="K94" s="112"/>
      <c r="L94" s="113"/>
      <c r="M94" s="15"/>
      <c r="N94" s="16"/>
    </row>
    <row r="95" spans="2:14" x14ac:dyDescent="0.2">
      <c r="B95" s="10"/>
      <c r="C95" s="11"/>
      <c r="D95" s="12"/>
      <c r="E95" s="110" t="str">
        <f t="shared" si="7"/>
        <v/>
      </c>
      <c r="F95" s="110"/>
      <c r="G95" s="88" t="str">
        <f t="shared" si="8"/>
        <v/>
      </c>
      <c r="H95" s="3"/>
      <c r="I95" s="111"/>
      <c r="J95" s="112"/>
      <c r="K95" s="112"/>
      <c r="L95" s="113"/>
      <c r="M95" s="15"/>
      <c r="N95" s="16"/>
    </row>
    <row r="96" spans="2:14" x14ac:dyDescent="0.2">
      <c r="B96" s="10"/>
      <c r="C96" s="11"/>
      <c r="D96" s="12"/>
      <c r="E96" s="110" t="str">
        <f t="shared" si="7"/>
        <v/>
      </c>
      <c r="F96" s="110"/>
      <c r="G96" s="88" t="str">
        <f t="shared" si="8"/>
        <v/>
      </c>
      <c r="H96" s="3"/>
      <c r="I96" s="111"/>
      <c r="J96" s="112"/>
      <c r="K96" s="112"/>
      <c r="L96" s="113"/>
      <c r="M96" s="15"/>
      <c r="N96" s="16"/>
    </row>
    <row r="97" spans="2:14" x14ac:dyDescent="0.2">
      <c r="B97" s="10"/>
      <c r="C97" s="11"/>
      <c r="D97" s="12"/>
      <c r="E97" s="110" t="str">
        <f t="shared" si="7"/>
        <v/>
      </c>
      <c r="F97" s="110"/>
      <c r="G97" s="88" t="str">
        <f t="shared" si="8"/>
        <v/>
      </c>
      <c r="H97" s="3"/>
      <c r="I97" s="111"/>
      <c r="J97" s="112"/>
      <c r="K97" s="112"/>
      <c r="L97" s="113"/>
      <c r="M97" s="15"/>
      <c r="N97" s="16"/>
    </row>
    <row r="98" spans="2:14" x14ac:dyDescent="0.2">
      <c r="B98" s="10"/>
      <c r="C98" s="11"/>
      <c r="D98" s="12"/>
      <c r="E98" s="110" t="str">
        <f t="shared" si="7"/>
        <v/>
      </c>
      <c r="F98" s="110"/>
      <c r="G98" s="88" t="str">
        <f t="shared" si="8"/>
        <v/>
      </c>
      <c r="H98" s="3"/>
      <c r="I98" s="111"/>
      <c r="J98" s="112"/>
      <c r="K98" s="112"/>
      <c r="L98" s="113"/>
      <c r="M98" s="15"/>
      <c r="N98" s="16"/>
    </row>
    <row r="99" spans="2:14" x14ac:dyDescent="0.2">
      <c r="B99" s="10"/>
      <c r="C99" s="11"/>
      <c r="D99" s="12"/>
      <c r="E99" s="110" t="str">
        <f t="shared" si="7"/>
        <v/>
      </c>
      <c r="F99" s="110"/>
      <c r="G99" s="88" t="str">
        <f t="shared" si="8"/>
        <v/>
      </c>
      <c r="H99" s="3"/>
      <c r="I99" s="111"/>
      <c r="J99" s="112"/>
      <c r="K99" s="112"/>
      <c r="L99" s="113"/>
      <c r="M99" s="15"/>
      <c r="N99" s="16"/>
    </row>
    <row r="100" spans="2:14" x14ac:dyDescent="0.2">
      <c r="B100" s="10"/>
      <c r="C100" s="11"/>
      <c r="D100" s="12"/>
      <c r="E100" s="110" t="str">
        <f t="shared" si="7"/>
        <v/>
      </c>
      <c r="F100" s="110"/>
      <c r="G100" s="88" t="str">
        <f t="shared" si="8"/>
        <v/>
      </c>
      <c r="H100" s="3"/>
      <c r="I100" s="111"/>
      <c r="J100" s="112"/>
      <c r="K100" s="112"/>
      <c r="L100" s="113"/>
      <c r="M100" s="15"/>
      <c r="N100" s="16"/>
    </row>
  </sheetData>
  <sheetProtection algorithmName="SHA-512" hashValue="w12/WeYH0iDgIh7jyd8X4AUourp0ERLOh4bwaa+JfV8/hGtGeY62Bg/0l2XCmIq31O89cBmgIVdapdJ4Mib4BQ==" saltValue="ojXa2ckF+x21QgesT8/V8Q==" spinCount="100000" sheet="1" objects="1" scenarios="1" selectLockedCells="1"/>
  <mergeCells count="197">
    <mergeCell ref="E98:F98"/>
    <mergeCell ref="I98:L98"/>
    <mergeCell ref="E99:F99"/>
    <mergeCell ref="I99:L99"/>
    <mergeCell ref="E100:F100"/>
    <mergeCell ref="I100:L100"/>
    <mergeCell ref="E95:F95"/>
    <mergeCell ref="I95:L95"/>
    <mergeCell ref="E96:F96"/>
    <mergeCell ref="I96:L96"/>
    <mergeCell ref="E97:F97"/>
    <mergeCell ref="I97:L97"/>
    <mergeCell ref="E92:F92"/>
    <mergeCell ref="I92:L92"/>
    <mergeCell ref="E93:F93"/>
    <mergeCell ref="I93:L93"/>
    <mergeCell ref="E94:F94"/>
    <mergeCell ref="I94:L94"/>
    <mergeCell ref="E89:F89"/>
    <mergeCell ref="I89:L89"/>
    <mergeCell ref="E90:F90"/>
    <mergeCell ref="I90:L90"/>
    <mergeCell ref="E91:F91"/>
    <mergeCell ref="I91:L91"/>
    <mergeCell ref="E86:F86"/>
    <mergeCell ref="I86:L86"/>
    <mergeCell ref="E87:F87"/>
    <mergeCell ref="I87:L87"/>
    <mergeCell ref="E88:F88"/>
    <mergeCell ref="I88:L88"/>
    <mergeCell ref="E83:F83"/>
    <mergeCell ref="I83:L83"/>
    <mergeCell ref="E84:F84"/>
    <mergeCell ref="I84:L84"/>
    <mergeCell ref="E85:F85"/>
    <mergeCell ref="I85:L85"/>
    <mergeCell ref="E80:F80"/>
    <mergeCell ref="I80:L80"/>
    <mergeCell ref="E81:F81"/>
    <mergeCell ref="I81:L81"/>
    <mergeCell ref="E82:F82"/>
    <mergeCell ref="I82:L82"/>
    <mergeCell ref="E77:F77"/>
    <mergeCell ref="I77:L77"/>
    <mergeCell ref="E78:F78"/>
    <mergeCell ref="I78:L78"/>
    <mergeCell ref="E79:F79"/>
    <mergeCell ref="I79:L79"/>
    <mergeCell ref="E74:F74"/>
    <mergeCell ref="I74:L74"/>
    <mergeCell ref="E75:F75"/>
    <mergeCell ref="I75:L75"/>
    <mergeCell ref="E76:F76"/>
    <mergeCell ref="I76:L76"/>
    <mergeCell ref="E71:F71"/>
    <mergeCell ref="I71:L71"/>
    <mergeCell ref="E72:F72"/>
    <mergeCell ref="I72:L72"/>
    <mergeCell ref="E73:F73"/>
    <mergeCell ref="I73:L73"/>
    <mergeCell ref="E68:F68"/>
    <mergeCell ref="I68:L68"/>
    <mergeCell ref="E69:F69"/>
    <mergeCell ref="I69:L69"/>
    <mergeCell ref="E70:F70"/>
    <mergeCell ref="I70:L70"/>
    <mergeCell ref="E65:F65"/>
    <mergeCell ref="I65:L65"/>
    <mergeCell ref="E66:F66"/>
    <mergeCell ref="I66:L66"/>
    <mergeCell ref="E67:F67"/>
    <mergeCell ref="I67:L67"/>
    <mergeCell ref="E62:F62"/>
    <mergeCell ref="I62:L62"/>
    <mergeCell ref="E63:F63"/>
    <mergeCell ref="I63:L63"/>
    <mergeCell ref="E64:F64"/>
    <mergeCell ref="I64:L64"/>
    <mergeCell ref="E59:F59"/>
    <mergeCell ref="I59:L59"/>
    <mergeCell ref="E60:F60"/>
    <mergeCell ref="I60:L60"/>
    <mergeCell ref="E61:F61"/>
    <mergeCell ref="I61:L61"/>
    <mergeCell ref="E56:F56"/>
    <mergeCell ref="I56:L56"/>
    <mergeCell ref="E57:F57"/>
    <mergeCell ref="I57:L57"/>
    <mergeCell ref="E58:F58"/>
    <mergeCell ref="I58:L58"/>
    <mergeCell ref="E53:F53"/>
    <mergeCell ref="I53:L53"/>
    <mergeCell ref="E54:F54"/>
    <mergeCell ref="I54:L54"/>
    <mergeCell ref="E55:F55"/>
    <mergeCell ref="I55:L55"/>
    <mergeCell ref="E50:F50"/>
    <mergeCell ref="I50:L50"/>
    <mergeCell ref="E51:F51"/>
    <mergeCell ref="I51:L51"/>
    <mergeCell ref="E52:F52"/>
    <mergeCell ref="I52:L52"/>
    <mergeCell ref="E47:F47"/>
    <mergeCell ref="I47:L47"/>
    <mergeCell ref="E48:F48"/>
    <mergeCell ref="I48:L48"/>
    <mergeCell ref="E49:F49"/>
    <mergeCell ref="I49:L49"/>
    <mergeCell ref="E44:F44"/>
    <mergeCell ref="I44:L44"/>
    <mergeCell ref="E45:F45"/>
    <mergeCell ref="I45:L45"/>
    <mergeCell ref="E46:F46"/>
    <mergeCell ref="I46:L46"/>
    <mergeCell ref="E25:F25"/>
    <mergeCell ref="E26:F26"/>
    <mergeCell ref="E27:F27"/>
    <mergeCell ref="E31:F31"/>
    <mergeCell ref="E43:F43"/>
    <mergeCell ref="I43:L43"/>
    <mergeCell ref="E42:F42"/>
    <mergeCell ref="I42:L42"/>
    <mergeCell ref="E41:F41"/>
    <mergeCell ref="I41:L41"/>
    <mergeCell ref="E32:F32"/>
    <mergeCell ref="E40:F40"/>
    <mergeCell ref="I40:L40"/>
    <mergeCell ref="E38:F38"/>
    <mergeCell ref="I38:L38"/>
    <mergeCell ref="E39:F39"/>
    <mergeCell ref="I39:L39"/>
    <mergeCell ref="F19:G19"/>
    <mergeCell ref="E30:F30"/>
    <mergeCell ref="E28:F28"/>
    <mergeCell ref="M19:N19"/>
    <mergeCell ref="M23:N23"/>
    <mergeCell ref="M20:N20"/>
    <mergeCell ref="E23:F24"/>
    <mergeCell ref="I19:L19"/>
    <mergeCell ref="I20:L20"/>
    <mergeCell ref="B20:E20"/>
    <mergeCell ref="B19:E19"/>
    <mergeCell ref="I23:L24"/>
    <mergeCell ref="H23:H24"/>
    <mergeCell ref="B23:C23"/>
    <mergeCell ref="G23:G24"/>
    <mergeCell ref="F20:G20"/>
    <mergeCell ref="D23:D24"/>
    <mergeCell ref="B22:N22"/>
    <mergeCell ref="B18:E18"/>
    <mergeCell ref="I15:L15"/>
    <mergeCell ref="M18:N18"/>
    <mergeCell ref="M15:N15"/>
    <mergeCell ref="F18:G18"/>
    <mergeCell ref="F15:G15"/>
    <mergeCell ref="I18:L18"/>
    <mergeCell ref="B15:E15"/>
    <mergeCell ref="B5:J5"/>
    <mergeCell ref="H6:I6"/>
    <mergeCell ref="I12:N12"/>
    <mergeCell ref="I13:L13"/>
    <mergeCell ref="H8:I8"/>
    <mergeCell ref="H7:I7"/>
    <mergeCell ref="B8:C8"/>
    <mergeCell ref="B6:C6"/>
    <mergeCell ref="B7:C7"/>
    <mergeCell ref="F13:G13"/>
    <mergeCell ref="D6:G6"/>
    <mergeCell ref="D10:G10"/>
    <mergeCell ref="D8:G8"/>
    <mergeCell ref="D7:G7"/>
    <mergeCell ref="M13:N13"/>
    <mergeCell ref="B9:C9"/>
    <mergeCell ref="H9:I9"/>
    <mergeCell ref="F14:G14"/>
    <mergeCell ref="B14:E14"/>
    <mergeCell ref="I14:L14"/>
    <mergeCell ref="B10:C10"/>
    <mergeCell ref="B1:N1"/>
    <mergeCell ref="E37:F37"/>
    <mergeCell ref="I37:L37"/>
    <mergeCell ref="E29:F29"/>
    <mergeCell ref="E36:F36"/>
    <mergeCell ref="I36:L36"/>
    <mergeCell ref="E34:F34"/>
    <mergeCell ref="E33:F33"/>
    <mergeCell ref="D9:G9"/>
    <mergeCell ref="H10:I10"/>
    <mergeCell ref="B13:E13"/>
    <mergeCell ref="B12:G12"/>
    <mergeCell ref="B2:N2"/>
    <mergeCell ref="B3:N3"/>
    <mergeCell ref="M14:N14"/>
    <mergeCell ref="B17:N17"/>
    <mergeCell ref="I29:L29"/>
    <mergeCell ref="I31:L31"/>
    <mergeCell ref="E35:F35"/>
  </mergeCells>
  <phoneticPr fontId="3" type="noConversion"/>
  <dataValidations count="4">
    <dataValidation type="list" allowBlank="1" showInputMessage="1" showErrorMessage="1" sqref="J7:K7" xr:uid="{00000000-0002-0000-0000-000000000000}">
      <formula1>Grade</formula1>
    </dataValidation>
    <dataValidation type="list" allowBlank="1" showInputMessage="1" showErrorMessage="1" sqref="J10 J8" xr:uid="{00000000-0002-0000-0000-000001000000}">
      <formula1>"Yes,No"</formula1>
    </dataValidation>
    <dataValidation allowBlank="1" showInputMessage="1" sqref="J9" xr:uid="{00000000-0002-0000-0000-000002000000}"/>
    <dataValidation type="list" allowBlank="1" showInputMessage="1" showErrorMessage="1" sqref="H25:H100" xr:uid="{00000000-0002-0000-0000-000003000000}">
      <formula1>Type</formula1>
    </dataValidation>
  </dataValidations>
  <printOptions horizontalCentered="1"/>
  <pageMargins left="0.74803149606299213" right="0.74803149606299213" top="0.78740157480314965" bottom="0.78740157480314965"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ABBD26"/>
    <pageSetUpPr fitToPage="1"/>
  </sheetPr>
  <dimension ref="B2:AJ44"/>
  <sheetViews>
    <sheetView showRowColHeaders="0" workbookViewId="0">
      <selection activeCell="G6" sqref="G6"/>
    </sheetView>
  </sheetViews>
  <sheetFormatPr defaultColWidth="9.140625" defaultRowHeight="12.75" x14ac:dyDescent="0.2"/>
  <cols>
    <col min="1" max="1" width="1.42578125" style="35" customWidth="1"/>
    <col min="2" max="2" width="35.7109375" style="35" customWidth="1"/>
    <col min="3" max="4" width="9.28515625" style="38" customWidth="1"/>
    <col min="5" max="5" width="9.28515625" style="39" customWidth="1"/>
    <col min="6" max="6" width="6.28515625" style="36" bestFit="1" customWidth="1"/>
    <col min="7" max="7" width="11.140625" style="36" bestFit="1" customWidth="1"/>
    <col min="8" max="8" width="12.140625" style="36" bestFit="1" customWidth="1"/>
    <col min="9" max="9" width="10.28515625" style="36" customWidth="1"/>
    <col min="10" max="10" width="8.5703125" style="36" customWidth="1"/>
    <col min="11" max="11" width="9" style="36" customWidth="1"/>
    <col min="12" max="12" width="11.140625" style="36" bestFit="1" customWidth="1"/>
    <col min="13" max="13" width="23.140625" style="36" customWidth="1"/>
    <col min="14" max="14" width="8" style="39" bestFit="1" customWidth="1"/>
    <col min="15" max="15" width="10.28515625" style="36" bestFit="1" customWidth="1"/>
    <col min="16" max="16" width="17.140625" style="43" customWidth="1"/>
    <col min="17" max="17" width="4" style="29" hidden="1" customWidth="1"/>
    <col min="18" max="19" width="3.140625" style="29" hidden="1" customWidth="1"/>
    <col min="20" max="20" width="2.140625" style="29" hidden="1" customWidth="1"/>
    <col min="21" max="21" width="7" style="29" hidden="1" customWidth="1"/>
    <col min="22" max="22" width="5.85546875" style="29" hidden="1" customWidth="1"/>
    <col min="23" max="24" width="3.140625" style="29" hidden="1" customWidth="1"/>
    <col min="25" max="36" width="2.140625" style="29" hidden="1" customWidth="1"/>
    <col min="37" max="16384" width="9.140625" style="35"/>
  </cols>
  <sheetData>
    <row r="2" spans="2:36" x14ac:dyDescent="0.2">
      <c r="B2" s="136" t="s">
        <v>39</v>
      </c>
      <c r="C2" s="136"/>
      <c r="D2" s="136"/>
      <c r="E2" s="136"/>
      <c r="F2" s="136"/>
      <c r="G2" s="136"/>
      <c r="H2" s="136"/>
      <c r="I2" s="136"/>
      <c r="J2" s="136"/>
      <c r="K2" s="136"/>
      <c r="L2" s="136"/>
      <c r="M2" s="136"/>
      <c r="N2" s="136"/>
      <c r="O2" s="136"/>
    </row>
    <row r="3" spans="2:36" x14ac:dyDescent="0.2">
      <c r="B3" s="140" t="s">
        <v>40</v>
      </c>
      <c r="C3" s="140"/>
      <c r="D3" s="140"/>
      <c r="E3" s="140"/>
      <c r="F3" s="140"/>
      <c r="G3" s="140"/>
      <c r="H3" s="141"/>
      <c r="I3" s="137" t="s">
        <v>14</v>
      </c>
      <c r="J3" s="138"/>
      <c r="K3" s="138"/>
      <c r="L3" s="138"/>
      <c r="M3" s="139"/>
      <c r="N3" s="142" t="s">
        <v>41</v>
      </c>
      <c r="O3" s="143"/>
    </row>
    <row r="4" spans="2:36" s="37" customFormat="1" ht="25.5" customHeight="1" x14ac:dyDescent="0.2">
      <c r="B4" s="49" t="s">
        <v>42</v>
      </c>
      <c r="C4" s="50" t="s">
        <v>43</v>
      </c>
      <c r="D4" s="50" t="s">
        <v>44</v>
      </c>
      <c r="E4" s="51" t="s">
        <v>45</v>
      </c>
      <c r="F4" s="52" t="s">
        <v>46</v>
      </c>
      <c r="G4" s="52" t="s">
        <v>47</v>
      </c>
      <c r="H4" s="52" t="s">
        <v>48</v>
      </c>
      <c r="I4" s="53" t="s">
        <v>49</v>
      </c>
      <c r="J4" s="53" t="s">
        <v>50</v>
      </c>
      <c r="K4" s="53" t="s">
        <v>51</v>
      </c>
      <c r="L4" s="53" t="s">
        <v>47</v>
      </c>
      <c r="M4" s="54" t="s">
        <v>52</v>
      </c>
      <c r="N4" s="51" t="s">
        <v>53</v>
      </c>
      <c r="O4" s="52" t="s">
        <v>54</v>
      </c>
      <c r="P4" s="44"/>
      <c r="Q4" s="42"/>
      <c r="R4" s="42"/>
      <c r="S4" s="42"/>
      <c r="T4" s="42"/>
      <c r="U4" s="42"/>
      <c r="V4" s="42"/>
      <c r="W4" s="42"/>
      <c r="X4" s="42"/>
      <c r="Y4" s="42"/>
      <c r="Z4" s="42"/>
      <c r="AA4" s="42"/>
      <c r="AB4" s="42"/>
      <c r="AC4" s="42"/>
      <c r="AD4" s="42"/>
      <c r="AE4" s="42"/>
      <c r="AF4" s="42"/>
      <c r="AG4" s="42"/>
      <c r="AH4" s="42"/>
      <c r="AI4" s="42"/>
      <c r="AJ4" s="42"/>
    </row>
    <row r="5" spans="2:36" x14ac:dyDescent="0.2">
      <c r="B5" s="45"/>
      <c r="C5" s="46">
        <v>45017</v>
      </c>
      <c r="D5" s="46">
        <v>45382</v>
      </c>
      <c r="E5" s="47">
        <v>37</v>
      </c>
      <c r="F5" s="48" t="s">
        <v>66</v>
      </c>
      <c r="G5" s="48"/>
      <c r="H5" s="48"/>
      <c r="I5" s="40" t="str">
        <f>IF(W5="", "", V5)</f>
        <v>Days</v>
      </c>
      <c r="J5" s="40">
        <f>IF(W5="", "", IF(V5="Hours", (W5*('Input Variables'!$E$3/5))*U5*T5, W5*U5*T5))</f>
        <v>27</v>
      </c>
      <c r="K5" s="40">
        <f>IF(OR(W5="", C5="",D5=""), "", IF(V5="Hours", (AJ5*('Input Variables'!$E$3/5))*U5, AJ5*U5))</f>
        <v>0</v>
      </c>
      <c r="L5" s="40" t="str">
        <f>IF(OR(E5="",G5="",S5=""),"",IF(AND(G5="Yes",V5="Hours"),('Input Variables'!$E$8*('Input Variables'!$E$3/5))*U5*T5,IF(G5="Yes",'Input Variables'!$E$8*U5*T5,0)))</f>
        <v/>
      </c>
      <c r="M5" s="41">
        <f t="shared" ref="M5:M44" si="0">IF(OR(F5="", E5="", S5=""), "", SUM(N5,O5,J5,K5,L5))</f>
        <v>27</v>
      </c>
      <c r="N5" s="47"/>
      <c r="O5" s="47"/>
      <c r="P5" s="43" t="str">
        <f t="shared" ref="P5:P17" si="1">IF(S5="Check dates!", CONCATENATE(" ",S5), "")</f>
        <v/>
      </c>
      <c r="Q5" s="29">
        <f t="shared" ref="Q5:Q44" si="2">IF(OR(C5="",D5=""), "", D5-C5)</f>
        <v>365</v>
      </c>
      <c r="R5" s="29">
        <f>IF(Q5="", "", ROUND((Q5/7)/0.5, 0)*0.5)</f>
        <v>52</v>
      </c>
      <c r="S5" s="29">
        <f>IF(Q5="", "", IF(OR(Q5&lt;0), "Check dates!", IF(R5&gt;52, "Check dates!", R5)))</f>
        <v>52</v>
      </c>
      <c r="T5" s="29">
        <f>IF(OR(S5="Check dates!",S5=""), 0, S5/52)</f>
        <v>1</v>
      </c>
      <c r="U5" s="29">
        <f>E5/'Input Variables'!$E$3</f>
        <v>1</v>
      </c>
      <c r="V5" s="29" t="str">
        <f t="shared" ref="V5:V44" si="3">IF(E5="","Days",IF(E5&lt;37,"Hours",IF(H5="Yes","Hours","Days")))</f>
        <v>Days</v>
      </c>
      <c r="W5" s="29">
        <f>IF(OR(F5="",E5="",S5=""),"",IF(F5='Input Variables'!$E$4,'Input Variables'!$E$6,IF(F5='Input Variables'!$E$5,'Input Variables'!$E$7)))</f>
        <v>27</v>
      </c>
      <c r="X5" s="29">
        <f>IF(W5="", "", IF(V5="Hours", (W5*'Input Variables'!$E$3/5)*U5, W5*U5))</f>
        <v>27</v>
      </c>
      <c r="Y5" s="29">
        <f>IF(OR(C5="",D5=""),"",IF(AND('Input Variables'!$E$9&gt;=C5,'Input Variables'!$E$9&lt;=D5),1,0))</f>
        <v>0</v>
      </c>
      <c r="Z5" s="29">
        <f>IF(OR(C5="",D5=""),"",IF(AND('Input Variables'!$E$10&gt;=C5,'Input Variables'!$E$10&lt;=D5),1,0))</f>
        <v>0</v>
      </c>
      <c r="AA5" s="29">
        <f>IF(OR(C5="",D5=""),"",IF(AND('Input Variables'!$E$11&gt;=C5,'Input Variables'!$E$11&lt;=D5),1,0))</f>
        <v>0</v>
      </c>
      <c r="AB5" s="29">
        <f>IF(OR(C5="",D5=""),"",IF(AND('Input Variables'!$E$12&gt;=C5,'Input Variables'!$E$12&lt;=D5),1,0))</f>
        <v>0</v>
      </c>
      <c r="AC5" s="29">
        <f>IF(OR(C5="",D5=""),"",IF(AND('Input Variables'!$E$13&gt;=C5,'Input Variables'!$E$13&lt;=D5),1,0))</f>
        <v>0</v>
      </c>
      <c r="AD5" s="29">
        <f>IF(OR(C5="",D5=""),"",IF(AND('Input Variables'!$E$14&gt;=C5,'Input Variables'!$E$14&lt;=D5),1,0))</f>
        <v>0</v>
      </c>
      <c r="AE5" s="29">
        <f>IF(OR(C5="",D5=""),"",IF(AND('Input Variables'!$E$15&gt;=C5,'Input Variables'!$E$15&lt;=D5),1,0))</f>
        <v>0</v>
      </c>
      <c r="AF5" s="29">
        <f>IF(OR(C5="",D5=""),"",IF(AND('Input Variables'!$E$16&gt;=C5,'Input Variables'!$E$16&lt;=D5),1,0))</f>
        <v>0</v>
      </c>
      <c r="AG5" s="29">
        <f>IF(OR(C5="",D5=""),"",IF(AND('Input Variables'!$E$17&gt;=C5,'Input Variables'!$E$17&lt;=D5),1,0))</f>
        <v>0</v>
      </c>
      <c r="AH5" s="29">
        <f>IF(OR(C5="",D5=""),"",IF(AND('Input Variables'!$E$18&gt;=C5,'Input Variables'!$E$18&lt;=D5),1,0))</f>
        <v>0</v>
      </c>
      <c r="AI5" s="29">
        <f>IF(OR(C5="",D5=""),"",IF(AND('Input Variables'!$E$19&gt;=C5,'Input Variables'!$E$19&lt;=D5),1,0))</f>
        <v>0</v>
      </c>
      <c r="AJ5" s="29">
        <f>SUM(Y5:AI5)</f>
        <v>0</v>
      </c>
    </row>
    <row r="6" spans="2:36" x14ac:dyDescent="0.2">
      <c r="B6" s="45"/>
      <c r="C6" s="46">
        <v>45017</v>
      </c>
      <c r="D6" s="46">
        <v>45382</v>
      </c>
      <c r="E6" s="47">
        <v>37</v>
      </c>
      <c r="F6" s="48" t="s">
        <v>66</v>
      </c>
      <c r="G6" s="48"/>
      <c r="H6" s="48"/>
      <c r="I6" s="40" t="str">
        <f t="shared" ref="I6:I44" si="4">IF(W6="", "", V6)</f>
        <v>Days</v>
      </c>
      <c r="J6" s="40">
        <f>IF(W6="", "", IF(V6="Hours", (W6*('Input Variables'!$E$3/5))*U6*T6, W6*U6*T6))</f>
        <v>27</v>
      </c>
      <c r="K6" s="40">
        <f>IF(OR(W6="", C6="",D6=""), "", IF(V6="Hours", (AJ6*('Input Variables'!$E$3/5))*U6, AJ6*U6))</f>
        <v>0</v>
      </c>
      <c r="L6" s="40" t="str">
        <f>IF(OR(E6="",G6="",S6=""),"",IF(AND(G6="Yes",V6="Hours"),('Input Variables'!$E$8*('Input Variables'!$E$3/5))*U6*T6,IF(G6="Yes",'Input Variables'!$E$8*U6*T6,0)))</f>
        <v/>
      </c>
      <c r="M6" s="41">
        <f t="shared" si="0"/>
        <v>27</v>
      </c>
      <c r="N6" s="47"/>
      <c r="O6" s="47"/>
      <c r="P6" s="43" t="str">
        <f t="shared" si="1"/>
        <v/>
      </c>
      <c r="Q6" s="29">
        <f t="shared" si="2"/>
        <v>365</v>
      </c>
      <c r="R6" s="29">
        <f t="shared" ref="R6:R44" si="5">IF(Q6="", "", ROUND((Q6/7)/0.5, 0)*0.5)</f>
        <v>52</v>
      </c>
      <c r="S6" s="29">
        <f t="shared" ref="S6:S24" si="6">IF(Q6="", "", IF(OR(Q6&lt;0), "Check dates!", IF(R6&gt;52, "Check dates!", R6)))</f>
        <v>52</v>
      </c>
      <c r="T6" s="29">
        <f t="shared" ref="T6:T44" si="7">IF(OR(S6="Check dates!",S6=""), 0, S6/52)</f>
        <v>1</v>
      </c>
      <c r="U6" s="29">
        <f>E6/'Input Variables'!$E$3</f>
        <v>1</v>
      </c>
      <c r="V6" s="29" t="str">
        <f t="shared" si="3"/>
        <v>Days</v>
      </c>
      <c r="W6" s="29">
        <f>IF(OR(F6="",E6="",S6=""),"",IF(F6='Input Variables'!$E$4,'Input Variables'!$E$6,IF(F6='Input Variables'!$E$5,'Input Variables'!$E$7)))</f>
        <v>27</v>
      </c>
      <c r="X6" s="29">
        <f>IF(W6="", "", IF(V6="Hours", (W6*'Input Variables'!$E$3/5)*U6, W6*U6))</f>
        <v>27</v>
      </c>
      <c r="Y6" s="29">
        <f>IF(OR(C6="",D6=""),"",IF(AND('Input Variables'!$E$9&gt;=C6,'Input Variables'!$E$9&lt;=D6),1,0))</f>
        <v>0</v>
      </c>
      <c r="Z6" s="29">
        <f>IF(OR(C6="",D6=""),"",IF(AND('Input Variables'!$E$10&gt;=C6,'Input Variables'!$E$10&lt;=D6),1,0))</f>
        <v>0</v>
      </c>
      <c r="AA6" s="29">
        <f>IF(OR(C6="",D6=""),"",IF(AND('Input Variables'!$E$11&gt;=C6,'Input Variables'!$E$11&lt;=D6),1,0))</f>
        <v>0</v>
      </c>
      <c r="AB6" s="29">
        <f>IF(OR(C6="",D6=""),"",IF(AND('Input Variables'!$E$12&gt;=C6,'Input Variables'!$E$12&lt;=D6),1,0))</f>
        <v>0</v>
      </c>
      <c r="AC6" s="29">
        <f>IF(OR(C6="",D6=""),"",IF(AND('Input Variables'!$E$13&gt;=C6,'Input Variables'!$E$13&lt;=D6),1,0))</f>
        <v>0</v>
      </c>
      <c r="AD6" s="29">
        <f>IF(OR(C6="",D6=""),"",IF(AND('Input Variables'!$E$14&gt;=C6,'Input Variables'!$E$14&lt;=D6),1,0))</f>
        <v>0</v>
      </c>
      <c r="AE6" s="29">
        <f>IF(OR(C6="",D6=""),"",IF(AND('Input Variables'!$E$15&gt;=C6,'Input Variables'!$E$15&lt;=D6),1,0))</f>
        <v>0</v>
      </c>
      <c r="AF6" s="29">
        <f>IF(OR(C6="",D6=""),"",IF(AND('Input Variables'!$E$16&gt;=C6,'Input Variables'!$E$16&lt;=D6),1,0))</f>
        <v>0</v>
      </c>
      <c r="AG6" s="29">
        <f>IF(OR(C6="",D6=""),"",IF(AND('Input Variables'!$E$17&gt;=C6,'Input Variables'!$E$17&lt;=D6),1,0))</f>
        <v>0</v>
      </c>
      <c r="AH6" s="29">
        <f>IF(OR(C6="",D6=""),"",IF(AND('Input Variables'!$E$18&gt;=C6,'Input Variables'!$E$18&lt;=D6),1,0))</f>
        <v>0</v>
      </c>
      <c r="AI6" s="29">
        <f>IF(OR(C6="",D6=""),"",IF(AND('Input Variables'!$E$19&gt;=C6,'Input Variables'!$E$19&lt;=D6),1,0))</f>
        <v>0</v>
      </c>
      <c r="AJ6" s="29">
        <f t="shared" ref="AJ6:AJ24" si="8">SUM(Y6:AI6)</f>
        <v>0</v>
      </c>
    </row>
    <row r="7" spans="2:36" x14ac:dyDescent="0.2">
      <c r="B7" s="45"/>
      <c r="C7" s="46"/>
      <c r="D7" s="46"/>
      <c r="E7" s="47"/>
      <c r="F7" s="48"/>
      <c r="G7" s="48"/>
      <c r="H7" s="48"/>
      <c r="I7" s="40" t="str">
        <f t="shared" si="4"/>
        <v/>
      </c>
      <c r="J7" s="40" t="str">
        <f>IF(W7="", "", IF(V7="Hours", (W7*('Input Variables'!$E$3/5))*U7*T7, W7*U7*T7))</f>
        <v/>
      </c>
      <c r="K7" s="40" t="str">
        <f>IF(OR(W7="", C7="",D7=""), "", IF(V7="Hours", (AJ7*('Input Variables'!$E$3/5))*U7, AJ7*U7))</f>
        <v/>
      </c>
      <c r="L7" s="40" t="str">
        <f>IF(OR(E7="",G7="",S7=""),"",IF(AND(G7="Yes",V7="Hours"),('Input Variables'!$E$8*('Input Variables'!$E$3/5))*U7*T7,IF(G7="Yes",'Input Variables'!$E$8*U7*T7,0)))</f>
        <v/>
      </c>
      <c r="M7" s="41" t="str">
        <f t="shared" si="0"/>
        <v/>
      </c>
      <c r="N7" s="47"/>
      <c r="O7" s="47"/>
      <c r="P7" s="43" t="str">
        <f t="shared" si="1"/>
        <v/>
      </c>
      <c r="Q7" s="29" t="str">
        <f t="shared" si="2"/>
        <v/>
      </c>
      <c r="R7" s="29" t="str">
        <f t="shared" si="5"/>
        <v/>
      </c>
      <c r="S7" s="29" t="str">
        <f t="shared" si="6"/>
        <v/>
      </c>
      <c r="T7" s="29">
        <f t="shared" si="7"/>
        <v>0</v>
      </c>
      <c r="U7" s="29">
        <f>E7/'Input Variables'!$E$3</f>
        <v>0</v>
      </c>
      <c r="V7" s="29" t="str">
        <f t="shared" si="3"/>
        <v>Days</v>
      </c>
      <c r="W7" s="29" t="str">
        <f>IF(OR(F7="",E7="",S7=""),"",IF(F7='Input Variables'!$E$4,'Input Variables'!$E$6,IF(F7='Input Variables'!$E$5,'Input Variables'!$E$7)))</f>
        <v/>
      </c>
      <c r="X7" s="29" t="str">
        <f>IF(W7="", "", IF(V7="Hours", (W7*'Input Variables'!$E$3/5)*U7, W7*U7))</f>
        <v/>
      </c>
      <c r="Y7" s="29" t="str">
        <f>IF(OR(C7="",D7=""),"",IF(AND('Input Variables'!$E$9&gt;=C7,'Input Variables'!$E$9&lt;=D7),1,0))</f>
        <v/>
      </c>
      <c r="Z7" s="29" t="str">
        <f>IF(OR(C7="",D7=""),"",IF(AND('Input Variables'!$E$10&gt;=C7,'Input Variables'!$E$10&lt;=D7),1,0))</f>
        <v/>
      </c>
      <c r="AA7" s="29" t="str">
        <f>IF(OR(C7="",D7=""),"",IF(AND('Input Variables'!$E$11&gt;=C7,'Input Variables'!$E$11&lt;=D7),1,0))</f>
        <v/>
      </c>
      <c r="AB7" s="29" t="str">
        <f>IF(OR(C7="",D7=""),"",IF(AND('Input Variables'!$E$12&gt;=C7,'Input Variables'!$E$12&lt;=D7),1,0))</f>
        <v/>
      </c>
      <c r="AC7" s="29" t="str">
        <f>IF(OR(C7="",D7=""),"",IF(AND('Input Variables'!$E$13&gt;=C7,'Input Variables'!$E$13&lt;=D7),1,0))</f>
        <v/>
      </c>
      <c r="AD7" s="29" t="str">
        <f>IF(OR(C7="",D7=""),"",IF(AND('Input Variables'!$E$14&gt;=C7,'Input Variables'!$E$14&lt;=D7),1,0))</f>
        <v/>
      </c>
      <c r="AE7" s="29" t="str">
        <f>IF(OR(C7="",D7=""),"",IF(AND('Input Variables'!$E$15&gt;=C7,'Input Variables'!$E$15&lt;=D7),1,0))</f>
        <v/>
      </c>
      <c r="AF7" s="29" t="str">
        <f>IF(OR(C7="",D7=""),"",IF(AND('Input Variables'!$E$16&gt;=C7,'Input Variables'!$E$16&lt;=D7),1,0))</f>
        <v/>
      </c>
      <c r="AG7" s="29" t="str">
        <f>IF(OR(C7="",D7=""),"",IF(AND('Input Variables'!$E$17&gt;=C7,'Input Variables'!$E$17&lt;=D7),1,0))</f>
        <v/>
      </c>
      <c r="AH7" s="29" t="str">
        <f>IF(OR(C7="",D7=""),"",IF(AND('Input Variables'!$E$18&gt;=C7,'Input Variables'!$E$18&lt;=D7),1,0))</f>
        <v/>
      </c>
      <c r="AI7" s="29" t="str">
        <f>IF(OR(C7="",D7=""),"",IF(AND('Input Variables'!$E$19&gt;=C7,'Input Variables'!$E$19&lt;=D7),1,0))</f>
        <v/>
      </c>
      <c r="AJ7" s="29">
        <f t="shared" si="8"/>
        <v>0</v>
      </c>
    </row>
    <row r="8" spans="2:36" x14ac:dyDescent="0.2">
      <c r="B8" s="45"/>
      <c r="C8" s="46"/>
      <c r="D8" s="46"/>
      <c r="E8" s="47"/>
      <c r="F8" s="48"/>
      <c r="G8" s="48"/>
      <c r="H8" s="48"/>
      <c r="I8" s="40" t="str">
        <f t="shared" si="4"/>
        <v/>
      </c>
      <c r="J8" s="40" t="str">
        <f>IF(W8="", "", IF(V8="Hours", (W8*('Input Variables'!$E$3/5))*U8*T8, W8*U8*T8))</f>
        <v/>
      </c>
      <c r="K8" s="40" t="str">
        <f>IF(OR(W8="", C8="",D8=""), "", IF(V8="Hours", (AJ8*('Input Variables'!$E$3/5))*U8, AJ8*U8))</f>
        <v/>
      </c>
      <c r="L8" s="40" t="str">
        <f>IF(OR(E8="",G8="",S8=""),"",IF(AND(G8="Yes",V8="Hours"),('Input Variables'!$E$8*('Input Variables'!$E$3/5))*U8*T8,IF(G8="Yes",'Input Variables'!$E$8*U8*T8,0)))</f>
        <v/>
      </c>
      <c r="M8" s="41" t="str">
        <f t="shared" si="0"/>
        <v/>
      </c>
      <c r="N8" s="47"/>
      <c r="O8" s="47"/>
      <c r="P8" s="43" t="str">
        <f t="shared" si="1"/>
        <v/>
      </c>
      <c r="Q8" s="29" t="str">
        <f t="shared" si="2"/>
        <v/>
      </c>
      <c r="R8" s="29" t="str">
        <f t="shared" si="5"/>
        <v/>
      </c>
      <c r="S8" s="29" t="str">
        <f t="shared" si="6"/>
        <v/>
      </c>
      <c r="T8" s="29">
        <f t="shared" si="7"/>
        <v>0</v>
      </c>
      <c r="U8" s="29">
        <f>E8/'Input Variables'!$E$3</f>
        <v>0</v>
      </c>
      <c r="V8" s="29" t="str">
        <f t="shared" si="3"/>
        <v>Days</v>
      </c>
      <c r="W8" s="29" t="str">
        <f>IF(OR(F8="",E8="",S8=""),"",IF(F8='Input Variables'!$E$4,'Input Variables'!$E$6,IF(F8='Input Variables'!$E$5,'Input Variables'!$E$7)))</f>
        <v/>
      </c>
      <c r="X8" s="29" t="str">
        <f>IF(W8="", "", IF(V8="Hours", (W8*'Input Variables'!$E$3/5)*U8, W8*U8))</f>
        <v/>
      </c>
      <c r="Y8" s="29" t="str">
        <f>IF(OR(C8="",D8=""),"",IF(AND('Input Variables'!$E$9&gt;=C8,'Input Variables'!$E$9&lt;=D8),1,0))</f>
        <v/>
      </c>
      <c r="Z8" s="29" t="str">
        <f>IF(OR(C8="",D8=""),"",IF(AND('Input Variables'!$E$10&gt;=C8,'Input Variables'!$E$10&lt;=D8),1,0))</f>
        <v/>
      </c>
      <c r="AA8" s="29" t="str">
        <f>IF(OR(C8="",D8=""),"",IF(AND('Input Variables'!$E$11&gt;=C8,'Input Variables'!$E$11&lt;=D8),1,0))</f>
        <v/>
      </c>
      <c r="AB8" s="29" t="str">
        <f>IF(OR(C8="",D8=""),"",IF(AND('Input Variables'!$E$12&gt;=C8,'Input Variables'!$E$12&lt;=D8),1,0))</f>
        <v/>
      </c>
      <c r="AC8" s="29" t="str">
        <f>IF(OR(C8="",D8=""),"",IF(AND('Input Variables'!$E$13&gt;=C8,'Input Variables'!$E$13&lt;=D8),1,0))</f>
        <v/>
      </c>
      <c r="AD8" s="29" t="str">
        <f>IF(OR(C8="",D8=""),"",IF(AND('Input Variables'!$E$14&gt;=C8,'Input Variables'!$E$14&lt;=D8),1,0))</f>
        <v/>
      </c>
      <c r="AE8" s="29" t="str">
        <f>IF(OR(C8="",D8=""),"",IF(AND('Input Variables'!$E$15&gt;=C8,'Input Variables'!$E$15&lt;=D8),1,0))</f>
        <v/>
      </c>
      <c r="AF8" s="29" t="str">
        <f>IF(OR(C8="",D8=""),"",IF(AND('Input Variables'!$E$16&gt;=C8,'Input Variables'!$E$16&lt;=D8),1,0))</f>
        <v/>
      </c>
      <c r="AG8" s="29" t="str">
        <f>IF(OR(C8="",D8=""),"",IF(AND('Input Variables'!$E$17&gt;=C8,'Input Variables'!$E$17&lt;=D8),1,0))</f>
        <v/>
      </c>
      <c r="AH8" s="29" t="str">
        <f>IF(OR(C8="",D8=""),"",IF(AND('Input Variables'!$E$18&gt;=C8,'Input Variables'!$E$18&lt;=D8),1,0))</f>
        <v/>
      </c>
      <c r="AI8" s="29" t="str">
        <f>IF(OR(C8="",D8=""),"",IF(AND('Input Variables'!$E$19&gt;=C8,'Input Variables'!$E$19&lt;=D8),1,0))</f>
        <v/>
      </c>
      <c r="AJ8" s="29">
        <f t="shared" si="8"/>
        <v>0</v>
      </c>
    </row>
    <row r="9" spans="2:36" x14ac:dyDescent="0.2">
      <c r="B9" s="45"/>
      <c r="C9" s="46"/>
      <c r="D9" s="46"/>
      <c r="E9" s="47"/>
      <c r="F9" s="48"/>
      <c r="G9" s="48"/>
      <c r="H9" s="48"/>
      <c r="I9" s="40" t="str">
        <f t="shared" si="4"/>
        <v/>
      </c>
      <c r="J9" s="40" t="str">
        <f>IF(W9="", "", IF(V9="Hours", (W9*('Input Variables'!$E$3/5))*U9*T9, W9*U9*T9))</f>
        <v/>
      </c>
      <c r="K9" s="40" t="str">
        <f>IF(OR(W9="", C9="",D9=""), "", IF(V9="Hours", (AJ9*('Input Variables'!$E$3/5))*U9, AJ9*U9))</f>
        <v/>
      </c>
      <c r="L9" s="40" t="str">
        <f>IF(OR(E9="",G9="",S9=""),"",IF(AND(G9="Yes",V9="Hours"),('Input Variables'!$E$8*('Input Variables'!$E$3/5))*U9*T9,IF(G9="Yes",'Input Variables'!$E$8*U9*T9,0)))</f>
        <v/>
      </c>
      <c r="M9" s="41" t="str">
        <f t="shared" si="0"/>
        <v/>
      </c>
      <c r="N9" s="47"/>
      <c r="O9" s="47"/>
      <c r="P9" s="43" t="str">
        <f t="shared" si="1"/>
        <v/>
      </c>
      <c r="Q9" s="29" t="str">
        <f t="shared" si="2"/>
        <v/>
      </c>
      <c r="R9" s="29" t="str">
        <f t="shared" si="5"/>
        <v/>
      </c>
      <c r="S9" s="29" t="str">
        <f t="shared" si="6"/>
        <v/>
      </c>
      <c r="T9" s="29">
        <f t="shared" si="7"/>
        <v>0</v>
      </c>
      <c r="U9" s="29">
        <f>E9/'Input Variables'!$E$3</f>
        <v>0</v>
      </c>
      <c r="V9" s="29" t="str">
        <f t="shared" si="3"/>
        <v>Days</v>
      </c>
      <c r="W9" s="29" t="str">
        <f>IF(OR(F9="",E9="",S9=""),"",IF(F9='Input Variables'!$E$4,'Input Variables'!$E$6,IF(F9='Input Variables'!$E$5,'Input Variables'!$E$7)))</f>
        <v/>
      </c>
      <c r="X9" s="29" t="str">
        <f>IF(W9="", "", IF(V9="Hours", (W9*'Input Variables'!$E$3/5)*U9, W9*U9))</f>
        <v/>
      </c>
      <c r="Y9" s="29" t="str">
        <f>IF(OR(C9="",D9=""),"",IF(AND('Input Variables'!$E$9&gt;=C9,'Input Variables'!$E$9&lt;=D9),1,0))</f>
        <v/>
      </c>
      <c r="Z9" s="29" t="str">
        <f>IF(OR(C9="",D9=""),"",IF(AND('Input Variables'!$E$10&gt;=C9,'Input Variables'!$E$10&lt;=D9),1,0))</f>
        <v/>
      </c>
      <c r="AA9" s="29" t="str">
        <f>IF(OR(C9="",D9=""),"",IF(AND('Input Variables'!$E$11&gt;=C9,'Input Variables'!$E$11&lt;=D9),1,0))</f>
        <v/>
      </c>
      <c r="AB9" s="29" t="str">
        <f>IF(OR(C9="",D9=""),"",IF(AND('Input Variables'!$E$12&gt;=C9,'Input Variables'!$E$12&lt;=D9),1,0))</f>
        <v/>
      </c>
      <c r="AC9" s="29" t="str">
        <f>IF(OR(C9="",D9=""),"",IF(AND('Input Variables'!$E$13&gt;=C9,'Input Variables'!$E$13&lt;=D9),1,0))</f>
        <v/>
      </c>
      <c r="AD9" s="29" t="str">
        <f>IF(OR(C9="",D9=""),"",IF(AND('Input Variables'!$E$14&gt;=C9,'Input Variables'!$E$14&lt;=D9),1,0))</f>
        <v/>
      </c>
      <c r="AE9" s="29" t="str">
        <f>IF(OR(C9="",D9=""),"",IF(AND('Input Variables'!$E$15&gt;=C9,'Input Variables'!$E$15&lt;=D9),1,0))</f>
        <v/>
      </c>
      <c r="AF9" s="29" t="str">
        <f>IF(OR(C9="",D9=""),"",IF(AND('Input Variables'!$E$16&gt;=C9,'Input Variables'!$E$16&lt;=D9),1,0))</f>
        <v/>
      </c>
      <c r="AG9" s="29" t="str">
        <f>IF(OR(C9="",D9=""),"",IF(AND('Input Variables'!$E$17&gt;=C9,'Input Variables'!$E$17&lt;=D9),1,0))</f>
        <v/>
      </c>
      <c r="AH9" s="29" t="str">
        <f>IF(OR(C9="",D9=""),"",IF(AND('Input Variables'!$E$18&gt;=C9,'Input Variables'!$E$18&lt;=D9),1,0))</f>
        <v/>
      </c>
      <c r="AI9" s="29" t="str">
        <f>IF(OR(C9="",D9=""),"",IF(AND('Input Variables'!$E$19&gt;=C9,'Input Variables'!$E$19&lt;=D9),1,0))</f>
        <v/>
      </c>
      <c r="AJ9" s="29">
        <f t="shared" si="8"/>
        <v>0</v>
      </c>
    </row>
    <row r="10" spans="2:36" x14ac:dyDescent="0.2">
      <c r="B10" s="45"/>
      <c r="C10" s="46"/>
      <c r="D10" s="46"/>
      <c r="E10" s="47"/>
      <c r="F10" s="48"/>
      <c r="G10" s="48"/>
      <c r="H10" s="48"/>
      <c r="I10" s="40" t="str">
        <f t="shared" si="4"/>
        <v/>
      </c>
      <c r="J10" s="40" t="str">
        <f>IF(W10="", "", IF(V10="Hours", (W10*('Input Variables'!$E$3/5))*U10*T10, W10*U10*T10))</f>
        <v/>
      </c>
      <c r="K10" s="40" t="str">
        <f>IF(OR(W10="", C10="",D10=""), "", IF(V10="Hours", (AJ10*('Input Variables'!$E$3/5))*U10, AJ10*U10))</f>
        <v/>
      </c>
      <c r="L10" s="40" t="str">
        <f>IF(OR(E10="",G10="",S10=""),"",IF(AND(G10="Yes",V10="Hours"),('Input Variables'!$E$8*('Input Variables'!$E$3/5))*U10*T10,IF(G10="Yes",'Input Variables'!$E$8*U10*T10,0)))</f>
        <v/>
      </c>
      <c r="M10" s="41" t="str">
        <f t="shared" si="0"/>
        <v/>
      </c>
      <c r="N10" s="47"/>
      <c r="O10" s="47"/>
      <c r="P10" s="43" t="str">
        <f t="shared" si="1"/>
        <v/>
      </c>
      <c r="Q10" s="29" t="str">
        <f t="shared" si="2"/>
        <v/>
      </c>
      <c r="R10" s="29" t="str">
        <f t="shared" si="5"/>
        <v/>
      </c>
      <c r="S10" s="29" t="str">
        <f t="shared" si="6"/>
        <v/>
      </c>
      <c r="T10" s="29">
        <f t="shared" si="7"/>
        <v>0</v>
      </c>
      <c r="U10" s="29">
        <f>E10/'Input Variables'!$E$3</f>
        <v>0</v>
      </c>
      <c r="V10" s="29" t="str">
        <f t="shared" si="3"/>
        <v>Days</v>
      </c>
      <c r="W10" s="29" t="str">
        <f>IF(OR(F10="",E10="",S10=""),"",IF(F10='Input Variables'!$E$4,'Input Variables'!$E$6,IF(F10='Input Variables'!$E$5,'Input Variables'!$E$7)))</f>
        <v/>
      </c>
      <c r="X10" s="29" t="str">
        <f>IF(W10="", "", IF(V10="Hours", (W10*'Input Variables'!$E$3/5)*U10, W10*U10))</f>
        <v/>
      </c>
      <c r="Y10" s="29" t="str">
        <f>IF(OR(C10="",D10=""),"",IF(AND('Input Variables'!$E$9&gt;=C10,'Input Variables'!$E$9&lt;=D10),1,0))</f>
        <v/>
      </c>
      <c r="Z10" s="29" t="str">
        <f>IF(OR(C10="",D10=""),"",IF(AND('Input Variables'!$E$10&gt;=C10,'Input Variables'!$E$10&lt;=D10),1,0))</f>
        <v/>
      </c>
      <c r="AA10" s="29" t="str">
        <f>IF(OR(C10="",D10=""),"",IF(AND('Input Variables'!$E$11&gt;=C10,'Input Variables'!$E$11&lt;=D10),1,0))</f>
        <v/>
      </c>
      <c r="AB10" s="29" t="str">
        <f>IF(OR(C10="",D10=""),"",IF(AND('Input Variables'!$E$12&gt;=C10,'Input Variables'!$E$12&lt;=D10),1,0))</f>
        <v/>
      </c>
      <c r="AC10" s="29" t="str">
        <f>IF(OR(C10="",D10=""),"",IF(AND('Input Variables'!$E$13&gt;=C10,'Input Variables'!$E$13&lt;=D10),1,0))</f>
        <v/>
      </c>
      <c r="AD10" s="29" t="str">
        <f>IF(OR(C10="",D10=""),"",IF(AND('Input Variables'!$E$14&gt;=C10,'Input Variables'!$E$14&lt;=D10),1,0))</f>
        <v/>
      </c>
      <c r="AE10" s="29" t="str">
        <f>IF(OR(C10="",D10=""),"",IF(AND('Input Variables'!$E$15&gt;=C10,'Input Variables'!$E$15&lt;=D10),1,0))</f>
        <v/>
      </c>
      <c r="AF10" s="29" t="str">
        <f>IF(OR(C10="",D10=""),"",IF(AND('Input Variables'!$E$16&gt;=C10,'Input Variables'!$E$16&lt;=D10),1,0))</f>
        <v/>
      </c>
      <c r="AG10" s="29" t="str">
        <f>IF(OR(C10="",D10=""),"",IF(AND('Input Variables'!$E$17&gt;=C10,'Input Variables'!$E$17&lt;=D10),1,0))</f>
        <v/>
      </c>
      <c r="AH10" s="29" t="str">
        <f>IF(OR(C10="",D10=""),"",IF(AND('Input Variables'!$E$18&gt;=C10,'Input Variables'!$E$18&lt;=D10),1,0))</f>
        <v/>
      </c>
      <c r="AI10" s="29" t="str">
        <f>IF(OR(C10="",D10=""),"",IF(AND('Input Variables'!$E$19&gt;=C10,'Input Variables'!$E$19&lt;=D10),1,0))</f>
        <v/>
      </c>
      <c r="AJ10" s="29">
        <f t="shared" si="8"/>
        <v>0</v>
      </c>
    </row>
    <row r="11" spans="2:36" x14ac:dyDescent="0.2">
      <c r="B11" s="45"/>
      <c r="C11" s="46"/>
      <c r="D11" s="46"/>
      <c r="E11" s="47"/>
      <c r="F11" s="48"/>
      <c r="G11" s="48"/>
      <c r="H11" s="48"/>
      <c r="I11" s="40" t="str">
        <f t="shared" si="4"/>
        <v/>
      </c>
      <c r="J11" s="40" t="str">
        <f>IF(W11="", "", IF(V11="Hours", (W11*('Input Variables'!$E$3/5))*U11*T11, W11*U11*T11))</f>
        <v/>
      </c>
      <c r="K11" s="40" t="str">
        <f>IF(OR(W11="", C11="",D11=""), "", IF(V11="Hours", (AJ11*('Input Variables'!$E$3/5))*U11, AJ11*U11))</f>
        <v/>
      </c>
      <c r="L11" s="40" t="str">
        <f>IF(OR(E11="",G11="",S11=""),"",IF(AND(G11="Yes",V11="Hours"),('Input Variables'!$E$8*('Input Variables'!$E$3/5))*U11*T11,IF(G11="Yes",'Input Variables'!$E$8*U11*T11,0)))</f>
        <v/>
      </c>
      <c r="M11" s="41" t="str">
        <f t="shared" si="0"/>
        <v/>
      </c>
      <c r="N11" s="47"/>
      <c r="O11" s="47"/>
      <c r="P11" s="43" t="str">
        <f t="shared" si="1"/>
        <v/>
      </c>
      <c r="Q11" s="29" t="str">
        <f t="shared" si="2"/>
        <v/>
      </c>
      <c r="R11" s="29" t="str">
        <f t="shared" si="5"/>
        <v/>
      </c>
      <c r="S11" s="29" t="str">
        <f t="shared" si="6"/>
        <v/>
      </c>
      <c r="T11" s="29">
        <f t="shared" si="7"/>
        <v>0</v>
      </c>
      <c r="U11" s="29">
        <f>E11/'Input Variables'!$E$3</f>
        <v>0</v>
      </c>
      <c r="V11" s="29" t="str">
        <f t="shared" si="3"/>
        <v>Days</v>
      </c>
      <c r="W11" s="29" t="str">
        <f>IF(OR(F11="",E11="",S11=""),"",IF(F11='Input Variables'!$E$4,'Input Variables'!$E$6,IF(F11='Input Variables'!$E$5,'Input Variables'!$E$7)))</f>
        <v/>
      </c>
      <c r="X11" s="29" t="str">
        <f>IF(W11="", "", IF(V11="Hours", (W11*'Input Variables'!$E$3/5)*U11, W11*U11))</f>
        <v/>
      </c>
      <c r="Y11" s="29" t="str">
        <f>IF(OR(C11="",D11=""),"",IF(AND('Input Variables'!$E$9&gt;=C11,'Input Variables'!$E$9&lt;=D11),1,0))</f>
        <v/>
      </c>
      <c r="Z11" s="29" t="str">
        <f>IF(OR(C11="",D11=""),"",IF(AND('Input Variables'!$E$10&gt;=C11,'Input Variables'!$E$10&lt;=D11),1,0))</f>
        <v/>
      </c>
      <c r="AA11" s="29" t="str">
        <f>IF(OR(C11="",D11=""),"",IF(AND('Input Variables'!$E$11&gt;=C11,'Input Variables'!$E$11&lt;=D11),1,0))</f>
        <v/>
      </c>
      <c r="AB11" s="29" t="str">
        <f>IF(OR(C11="",D11=""),"",IF(AND('Input Variables'!$E$12&gt;=C11,'Input Variables'!$E$12&lt;=D11),1,0))</f>
        <v/>
      </c>
      <c r="AC11" s="29" t="str">
        <f>IF(OR(C11="",D11=""),"",IF(AND('Input Variables'!$E$13&gt;=C11,'Input Variables'!$E$13&lt;=D11),1,0))</f>
        <v/>
      </c>
      <c r="AD11" s="29" t="str">
        <f>IF(OR(C11="",D11=""),"",IF(AND('Input Variables'!$E$14&gt;=C11,'Input Variables'!$E$14&lt;=D11),1,0))</f>
        <v/>
      </c>
      <c r="AE11" s="29" t="str">
        <f>IF(OR(C11="",D11=""),"",IF(AND('Input Variables'!$E$15&gt;=C11,'Input Variables'!$E$15&lt;=D11),1,0))</f>
        <v/>
      </c>
      <c r="AF11" s="29" t="str">
        <f>IF(OR(C11="",D11=""),"",IF(AND('Input Variables'!$E$16&gt;=C11,'Input Variables'!$E$16&lt;=D11),1,0))</f>
        <v/>
      </c>
      <c r="AG11" s="29" t="str">
        <f>IF(OR(C11="",D11=""),"",IF(AND('Input Variables'!$E$17&gt;=C11,'Input Variables'!$E$17&lt;=D11),1,0))</f>
        <v/>
      </c>
      <c r="AH11" s="29" t="str">
        <f>IF(OR(C11="",D11=""),"",IF(AND('Input Variables'!$E$18&gt;=C11,'Input Variables'!$E$18&lt;=D11),1,0))</f>
        <v/>
      </c>
      <c r="AI11" s="29" t="str">
        <f>IF(OR(C11="",D11=""),"",IF(AND('Input Variables'!$E$19&gt;=C11,'Input Variables'!$E$19&lt;=D11),1,0))</f>
        <v/>
      </c>
      <c r="AJ11" s="29">
        <f t="shared" si="8"/>
        <v>0</v>
      </c>
    </row>
    <row r="12" spans="2:36" x14ac:dyDescent="0.2">
      <c r="B12" s="45"/>
      <c r="C12" s="46"/>
      <c r="D12" s="46"/>
      <c r="E12" s="47"/>
      <c r="F12" s="48"/>
      <c r="G12" s="48"/>
      <c r="H12" s="48"/>
      <c r="I12" s="40" t="str">
        <f t="shared" si="4"/>
        <v/>
      </c>
      <c r="J12" s="40" t="str">
        <f>IF(W12="", "", IF(V12="Hours", (W12*('Input Variables'!$E$3/5))*U12*T12, W12*U12*T12))</f>
        <v/>
      </c>
      <c r="K12" s="40" t="str">
        <f>IF(OR(W12="", C12="",D12=""), "", IF(V12="Hours", (AJ12*('Input Variables'!$E$3/5))*U12, AJ12*U12))</f>
        <v/>
      </c>
      <c r="L12" s="40" t="str">
        <f>IF(OR(E12="",G12="",S12=""),"",IF(AND(G12="Yes",V12="Hours"),('Input Variables'!$E$8*('Input Variables'!$E$3/5))*U12*T12,IF(G12="Yes",'Input Variables'!$E$8*U12*T12,0)))</f>
        <v/>
      </c>
      <c r="M12" s="41" t="str">
        <f t="shared" si="0"/>
        <v/>
      </c>
      <c r="N12" s="47"/>
      <c r="O12" s="47"/>
      <c r="P12" s="43" t="str">
        <f t="shared" si="1"/>
        <v/>
      </c>
      <c r="Q12" s="29" t="str">
        <f t="shared" si="2"/>
        <v/>
      </c>
      <c r="R12" s="29" t="str">
        <f t="shared" si="5"/>
        <v/>
      </c>
      <c r="S12" s="29" t="str">
        <f t="shared" si="6"/>
        <v/>
      </c>
      <c r="T12" s="29">
        <f t="shared" si="7"/>
        <v>0</v>
      </c>
      <c r="U12" s="29">
        <f>E12/'Input Variables'!$E$3</f>
        <v>0</v>
      </c>
      <c r="V12" s="29" t="str">
        <f t="shared" si="3"/>
        <v>Days</v>
      </c>
      <c r="W12" s="29" t="str">
        <f>IF(OR(F12="",E12="",S12=""),"",IF(F12='Input Variables'!$E$4,'Input Variables'!$E$6,IF(F12='Input Variables'!$E$5,'Input Variables'!$E$7)))</f>
        <v/>
      </c>
      <c r="X12" s="29" t="str">
        <f>IF(W12="", "", IF(V12="Hours", (W12*'Input Variables'!$E$3/5)*U12, W12*U12))</f>
        <v/>
      </c>
      <c r="Y12" s="29" t="str">
        <f>IF(OR(C12="",D12=""),"",IF(AND('Input Variables'!$E$9&gt;=C12,'Input Variables'!$E$9&lt;=D12),1,0))</f>
        <v/>
      </c>
      <c r="Z12" s="29" t="str">
        <f>IF(OR(C12="",D12=""),"",IF(AND('Input Variables'!$E$10&gt;=C12,'Input Variables'!$E$10&lt;=D12),1,0))</f>
        <v/>
      </c>
      <c r="AA12" s="29" t="str">
        <f>IF(OR(C12="",D12=""),"",IF(AND('Input Variables'!$E$11&gt;=C12,'Input Variables'!$E$11&lt;=D12),1,0))</f>
        <v/>
      </c>
      <c r="AB12" s="29" t="str">
        <f>IF(OR(C12="",D12=""),"",IF(AND('Input Variables'!$E$12&gt;=C12,'Input Variables'!$E$12&lt;=D12),1,0))</f>
        <v/>
      </c>
      <c r="AC12" s="29" t="str">
        <f>IF(OR(C12="",D12=""),"",IF(AND('Input Variables'!$E$13&gt;=C12,'Input Variables'!$E$13&lt;=D12),1,0))</f>
        <v/>
      </c>
      <c r="AD12" s="29" t="str">
        <f>IF(OR(C12="",D12=""),"",IF(AND('Input Variables'!$E$14&gt;=C12,'Input Variables'!$E$14&lt;=D12),1,0))</f>
        <v/>
      </c>
      <c r="AE12" s="29" t="str">
        <f>IF(OR(C12="",D12=""),"",IF(AND('Input Variables'!$E$15&gt;=C12,'Input Variables'!$E$15&lt;=D12),1,0))</f>
        <v/>
      </c>
      <c r="AF12" s="29" t="str">
        <f>IF(OR(C12="",D12=""),"",IF(AND('Input Variables'!$E$16&gt;=C12,'Input Variables'!$E$16&lt;=D12),1,0))</f>
        <v/>
      </c>
      <c r="AG12" s="29" t="str">
        <f>IF(OR(C12="",D12=""),"",IF(AND('Input Variables'!$E$17&gt;=C12,'Input Variables'!$E$17&lt;=D12),1,0))</f>
        <v/>
      </c>
      <c r="AH12" s="29" t="str">
        <f>IF(OR(C12="",D12=""),"",IF(AND('Input Variables'!$E$18&gt;=C12,'Input Variables'!$E$18&lt;=D12),1,0))</f>
        <v/>
      </c>
      <c r="AI12" s="29" t="str">
        <f>IF(OR(C12="",D12=""),"",IF(AND('Input Variables'!$E$19&gt;=C12,'Input Variables'!$E$19&lt;=D12),1,0))</f>
        <v/>
      </c>
      <c r="AJ12" s="29">
        <f t="shared" si="8"/>
        <v>0</v>
      </c>
    </row>
    <row r="13" spans="2:36" x14ac:dyDescent="0.2">
      <c r="B13" s="45"/>
      <c r="C13" s="46"/>
      <c r="D13" s="46"/>
      <c r="E13" s="47"/>
      <c r="F13" s="48"/>
      <c r="G13" s="48"/>
      <c r="H13" s="48"/>
      <c r="I13" s="40" t="str">
        <f t="shared" si="4"/>
        <v/>
      </c>
      <c r="J13" s="40" t="str">
        <f>IF(W13="", "", IF(V13="Hours", (W13*('Input Variables'!$E$3/5))*U13*T13, W13*U13*T13))</f>
        <v/>
      </c>
      <c r="K13" s="40" t="str">
        <f>IF(OR(W13="", C13="",D13=""), "", IF(V13="Hours", (AJ13*('Input Variables'!$E$3/5))*U13, AJ13*U13))</f>
        <v/>
      </c>
      <c r="L13" s="40" t="str">
        <f>IF(OR(E13="",G13="",S13=""),"",IF(AND(G13="Yes",V13="Hours"),('Input Variables'!$E$8*('Input Variables'!$E$3/5))*U13*T13,IF(G13="Yes",'Input Variables'!$E$8*U13*T13,0)))</f>
        <v/>
      </c>
      <c r="M13" s="41" t="str">
        <f t="shared" si="0"/>
        <v/>
      </c>
      <c r="N13" s="47"/>
      <c r="O13" s="47"/>
      <c r="P13" s="43" t="str">
        <f t="shared" si="1"/>
        <v/>
      </c>
      <c r="Q13" s="29" t="str">
        <f t="shared" si="2"/>
        <v/>
      </c>
      <c r="R13" s="29" t="str">
        <f t="shared" si="5"/>
        <v/>
      </c>
      <c r="S13" s="29" t="str">
        <f t="shared" si="6"/>
        <v/>
      </c>
      <c r="T13" s="29">
        <f t="shared" si="7"/>
        <v>0</v>
      </c>
      <c r="U13" s="29">
        <f>E13/'Input Variables'!$E$3</f>
        <v>0</v>
      </c>
      <c r="V13" s="29" t="str">
        <f t="shared" si="3"/>
        <v>Days</v>
      </c>
      <c r="W13" s="29" t="str">
        <f>IF(OR(F13="",E13="",S13=""),"",IF(F13='Input Variables'!$E$4,'Input Variables'!$E$6,IF(F13='Input Variables'!$E$5,'Input Variables'!$E$7)))</f>
        <v/>
      </c>
      <c r="X13" s="29" t="str">
        <f>IF(W13="", "", IF(V13="Hours", (W13*'Input Variables'!$E$3/5)*U13, W13*U13))</f>
        <v/>
      </c>
      <c r="Y13" s="29" t="str">
        <f>IF(OR(C13="",D13=""),"",IF(AND('Input Variables'!$E$9&gt;=C13,'Input Variables'!$E$9&lt;=D13),1,0))</f>
        <v/>
      </c>
      <c r="Z13" s="29" t="str">
        <f>IF(OR(C13="",D13=""),"",IF(AND('Input Variables'!$E$10&gt;=C13,'Input Variables'!$E$10&lt;=D13),1,0))</f>
        <v/>
      </c>
      <c r="AA13" s="29" t="str">
        <f>IF(OR(C13="",D13=""),"",IF(AND('Input Variables'!$E$11&gt;=C13,'Input Variables'!$E$11&lt;=D13),1,0))</f>
        <v/>
      </c>
      <c r="AB13" s="29" t="str">
        <f>IF(OR(C13="",D13=""),"",IF(AND('Input Variables'!$E$12&gt;=C13,'Input Variables'!$E$12&lt;=D13),1,0))</f>
        <v/>
      </c>
      <c r="AC13" s="29" t="str">
        <f>IF(OR(C13="",D13=""),"",IF(AND('Input Variables'!$E$13&gt;=C13,'Input Variables'!$E$13&lt;=D13),1,0))</f>
        <v/>
      </c>
      <c r="AD13" s="29" t="str">
        <f>IF(OR(C13="",D13=""),"",IF(AND('Input Variables'!$E$14&gt;=C13,'Input Variables'!$E$14&lt;=D13),1,0))</f>
        <v/>
      </c>
      <c r="AE13" s="29" t="str">
        <f>IF(OR(C13="",D13=""),"",IF(AND('Input Variables'!$E$15&gt;=C13,'Input Variables'!$E$15&lt;=D13),1,0))</f>
        <v/>
      </c>
      <c r="AF13" s="29" t="str">
        <f>IF(OR(C13="",D13=""),"",IF(AND('Input Variables'!$E$16&gt;=C13,'Input Variables'!$E$16&lt;=D13),1,0))</f>
        <v/>
      </c>
      <c r="AG13" s="29" t="str">
        <f>IF(OR(C13="",D13=""),"",IF(AND('Input Variables'!$E$17&gt;=C13,'Input Variables'!$E$17&lt;=D13),1,0))</f>
        <v/>
      </c>
      <c r="AH13" s="29" t="str">
        <f>IF(OR(C13="",D13=""),"",IF(AND('Input Variables'!$E$18&gt;=C13,'Input Variables'!$E$18&lt;=D13),1,0))</f>
        <v/>
      </c>
      <c r="AI13" s="29" t="str">
        <f>IF(OR(C13="",D13=""),"",IF(AND('Input Variables'!$E$19&gt;=C13,'Input Variables'!$E$19&lt;=D13),1,0))</f>
        <v/>
      </c>
      <c r="AJ13" s="29">
        <f t="shared" si="8"/>
        <v>0</v>
      </c>
    </row>
    <row r="14" spans="2:36" x14ac:dyDescent="0.2">
      <c r="B14" s="45"/>
      <c r="C14" s="46"/>
      <c r="D14" s="46"/>
      <c r="E14" s="47"/>
      <c r="F14" s="48"/>
      <c r="G14" s="48"/>
      <c r="H14" s="48"/>
      <c r="I14" s="40" t="str">
        <f t="shared" si="4"/>
        <v/>
      </c>
      <c r="J14" s="40" t="str">
        <f>IF(W14="", "", IF(V14="Hours", (W14*('Input Variables'!$E$3/5))*U14*T14, W14*U14*T14))</f>
        <v/>
      </c>
      <c r="K14" s="40" t="str">
        <f>IF(OR(W14="", C14="",D14=""), "", IF(V14="Hours", (AJ14*('Input Variables'!$E$3/5))*U14, AJ14*U14))</f>
        <v/>
      </c>
      <c r="L14" s="40" t="str">
        <f>IF(OR(E14="",G14="",S14=""),"",IF(AND(G14="Yes",V14="Hours"),('Input Variables'!$E$8*('Input Variables'!$E$3/5))*U14*T14,IF(G14="Yes",'Input Variables'!$E$8*U14*T14,0)))</f>
        <v/>
      </c>
      <c r="M14" s="41" t="str">
        <f t="shared" si="0"/>
        <v/>
      </c>
      <c r="N14" s="47"/>
      <c r="O14" s="47"/>
      <c r="P14" s="43" t="str">
        <f t="shared" si="1"/>
        <v/>
      </c>
      <c r="Q14" s="29" t="str">
        <f t="shared" si="2"/>
        <v/>
      </c>
      <c r="R14" s="29" t="str">
        <f t="shared" si="5"/>
        <v/>
      </c>
      <c r="S14" s="29" t="str">
        <f t="shared" si="6"/>
        <v/>
      </c>
      <c r="T14" s="29">
        <f t="shared" si="7"/>
        <v>0</v>
      </c>
      <c r="U14" s="29">
        <f>E14/'Input Variables'!$E$3</f>
        <v>0</v>
      </c>
      <c r="V14" s="29" t="str">
        <f t="shared" si="3"/>
        <v>Days</v>
      </c>
      <c r="W14" s="29" t="str">
        <f>IF(OR(F14="",E14="",S14=""),"",IF(F14='Input Variables'!$E$4,'Input Variables'!$E$6,IF(F14='Input Variables'!$E$5,'Input Variables'!$E$7)))</f>
        <v/>
      </c>
      <c r="X14" s="29" t="str">
        <f>IF(W14="", "", IF(V14="Hours", (W14*'Input Variables'!$E$3/5)*U14, W14*U14))</f>
        <v/>
      </c>
      <c r="Y14" s="29" t="str">
        <f>IF(OR(C14="",D14=""),"",IF(AND('Input Variables'!$E$9&gt;=C14,'Input Variables'!$E$9&lt;=D14),1,0))</f>
        <v/>
      </c>
      <c r="Z14" s="29" t="str">
        <f>IF(OR(C14="",D14=""),"",IF(AND('Input Variables'!$E$10&gt;=C14,'Input Variables'!$E$10&lt;=D14),1,0))</f>
        <v/>
      </c>
      <c r="AA14" s="29" t="str">
        <f>IF(OR(C14="",D14=""),"",IF(AND('Input Variables'!$E$11&gt;=C14,'Input Variables'!$E$11&lt;=D14),1,0))</f>
        <v/>
      </c>
      <c r="AB14" s="29" t="str">
        <f>IF(OR(C14="",D14=""),"",IF(AND('Input Variables'!$E$12&gt;=C14,'Input Variables'!$E$12&lt;=D14),1,0))</f>
        <v/>
      </c>
      <c r="AC14" s="29" t="str">
        <f>IF(OR(C14="",D14=""),"",IF(AND('Input Variables'!$E$13&gt;=C14,'Input Variables'!$E$13&lt;=D14),1,0))</f>
        <v/>
      </c>
      <c r="AD14" s="29" t="str">
        <f>IF(OR(C14="",D14=""),"",IF(AND('Input Variables'!$E$14&gt;=C14,'Input Variables'!$E$14&lt;=D14),1,0))</f>
        <v/>
      </c>
      <c r="AE14" s="29" t="str">
        <f>IF(OR(C14="",D14=""),"",IF(AND('Input Variables'!$E$15&gt;=C14,'Input Variables'!$E$15&lt;=D14),1,0))</f>
        <v/>
      </c>
      <c r="AF14" s="29" t="str">
        <f>IF(OR(C14="",D14=""),"",IF(AND('Input Variables'!$E$16&gt;=C14,'Input Variables'!$E$16&lt;=D14),1,0))</f>
        <v/>
      </c>
      <c r="AG14" s="29" t="str">
        <f>IF(OR(C14="",D14=""),"",IF(AND('Input Variables'!$E$17&gt;=C14,'Input Variables'!$E$17&lt;=D14),1,0))</f>
        <v/>
      </c>
      <c r="AH14" s="29" t="str">
        <f>IF(OR(C14="",D14=""),"",IF(AND('Input Variables'!$E$18&gt;=C14,'Input Variables'!$E$18&lt;=D14),1,0))</f>
        <v/>
      </c>
      <c r="AI14" s="29" t="str">
        <f>IF(OR(C14="",D14=""),"",IF(AND('Input Variables'!$E$19&gt;=C14,'Input Variables'!$E$19&lt;=D14),1,0))</f>
        <v/>
      </c>
      <c r="AJ14" s="29">
        <f t="shared" si="8"/>
        <v>0</v>
      </c>
    </row>
    <row r="15" spans="2:36" x14ac:dyDescent="0.2">
      <c r="B15" s="45"/>
      <c r="C15" s="46"/>
      <c r="D15" s="46"/>
      <c r="E15" s="47"/>
      <c r="F15" s="48"/>
      <c r="G15" s="48"/>
      <c r="H15" s="48"/>
      <c r="I15" s="40" t="str">
        <f t="shared" si="4"/>
        <v/>
      </c>
      <c r="J15" s="40" t="str">
        <f>IF(W15="", "", IF(V15="Hours", (W15*('Input Variables'!$E$3/5))*U15*T15, W15*U15*T15))</f>
        <v/>
      </c>
      <c r="K15" s="40" t="str">
        <f>IF(OR(W15="", C15="",D15=""), "", IF(V15="Hours", (AJ15*('Input Variables'!$E$3/5))*U15, AJ15*U15))</f>
        <v/>
      </c>
      <c r="L15" s="40" t="str">
        <f>IF(OR(E15="",G15="",S15=""),"",IF(AND(G15="Yes",V15="Hours"),('Input Variables'!$E$8*('Input Variables'!$E$3/5))*U15*T15,IF(G15="Yes",'Input Variables'!$E$8*U15*T15,0)))</f>
        <v/>
      </c>
      <c r="M15" s="41" t="str">
        <f t="shared" si="0"/>
        <v/>
      </c>
      <c r="N15" s="47"/>
      <c r="O15" s="47"/>
      <c r="P15" s="43" t="str">
        <f t="shared" si="1"/>
        <v/>
      </c>
      <c r="Q15" s="29" t="str">
        <f t="shared" si="2"/>
        <v/>
      </c>
      <c r="R15" s="29" t="str">
        <f t="shared" si="5"/>
        <v/>
      </c>
      <c r="S15" s="29" t="str">
        <f t="shared" si="6"/>
        <v/>
      </c>
      <c r="T15" s="29">
        <f t="shared" si="7"/>
        <v>0</v>
      </c>
      <c r="U15" s="29">
        <f>E15/'Input Variables'!$E$3</f>
        <v>0</v>
      </c>
      <c r="V15" s="29" t="str">
        <f t="shared" si="3"/>
        <v>Days</v>
      </c>
      <c r="W15" s="29" t="str">
        <f>IF(OR(F15="",E15="",S15=""),"",IF(F15='Input Variables'!$E$4,'Input Variables'!$E$6,IF(F15='Input Variables'!$E$5,'Input Variables'!$E$7)))</f>
        <v/>
      </c>
      <c r="X15" s="29" t="str">
        <f>IF(W15="", "", IF(V15="Hours", (W15*'Input Variables'!$E$3/5)*U15, W15*U15))</f>
        <v/>
      </c>
      <c r="Y15" s="29" t="str">
        <f>IF(OR(C15="",D15=""),"",IF(AND('Input Variables'!$E$9&gt;=C15,'Input Variables'!$E$9&lt;=D15),1,0))</f>
        <v/>
      </c>
      <c r="Z15" s="29" t="str">
        <f>IF(OR(C15="",D15=""),"",IF(AND('Input Variables'!$E$10&gt;=C15,'Input Variables'!$E$10&lt;=D15),1,0))</f>
        <v/>
      </c>
      <c r="AA15" s="29" t="str">
        <f>IF(OR(C15="",D15=""),"",IF(AND('Input Variables'!$E$11&gt;=C15,'Input Variables'!$E$11&lt;=D15),1,0))</f>
        <v/>
      </c>
      <c r="AB15" s="29" t="str">
        <f>IF(OR(C15="",D15=""),"",IF(AND('Input Variables'!$E$12&gt;=C15,'Input Variables'!$E$12&lt;=D15),1,0))</f>
        <v/>
      </c>
      <c r="AC15" s="29" t="str">
        <f>IF(OR(C15="",D15=""),"",IF(AND('Input Variables'!$E$13&gt;=C15,'Input Variables'!$E$13&lt;=D15),1,0))</f>
        <v/>
      </c>
      <c r="AD15" s="29" t="str">
        <f>IF(OR(C15="",D15=""),"",IF(AND('Input Variables'!$E$14&gt;=C15,'Input Variables'!$E$14&lt;=D15),1,0))</f>
        <v/>
      </c>
      <c r="AE15" s="29" t="str">
        <f>IF(OR(C15="",D15=""),"",IF(AND('Input Variables'!$E$15&gt;=C15,'Input Variables'!$E$15&lt;=D15),1,0))</f>
        <v/>
      </c>
      <c r="AF15" s="29" t="str">
        <f>IF(OR(C15="",D15=""),"",IF(AND('Input Variables'!$E$16&gt;=C15,'Input Variables'!$E$16&lt;=D15),1,0))</f>
        <v/>
      </c>
      <c r="AG15" s="29" t="str">
        <f>IF(OR(C15="",D15=""),"",IF(AND('Input Variables'!$E$17&gt;=C15,'Input Variables'!$E$17&lt;=D15),1,0))</f>
        <v/>
      </c>
      <c r="AH15" s="29" t="str">
        <f>IF(OR(C15="",D15=""),"",IF(AND('Input Variables'!$E$18&gt;=C15,'Input Variables'!$E$18&lt;=D15),1,0))</f>
        <v/>
      </c>
      <c r="AI15" s="29" t="str">
        <f>IF(OR(C15="",D15=""),"",IF(AND('Input Variables'!$E$19&gt;=C15,'Input Variables'!$E$19&lt;=D15),1,0))</f>
        <v/>
      </c>
      <c r="AJ15" s="29">
        <f t="shared" si="8"/>
        <v>0</v>
      </c>
    </row>
    <row r="16" spans="2:36" x14ac:dyDescent="0.2">
      <c r="B16" s="45"/>
      <c r="C16" s="46"/>
      <c r="D16" s="46"/>
      <c r="E16" s="47"/>
      <c r="F16" s="48"/>
      <c r="G16" s="48"/>
      <c r="H16" s="48"/>
      <c r="I16" s="40" t="str">
        <f t="shared" si="4"/>
        <v/>
      </c>
      <c r="J16" s="40" t="str">
        <f>IF(W16="", "", IF(V16="Hours", (W16*('Input Variables'!$E$3/5))*U16*T16, W16*U16*T16))</f>
        <v/>
      </c>
      <c r="K16" s="40" t="str">
        <f>IF(OR(W16="", C16="",D16=""), "", IF(V16="Hours", (AJ16*('Input Variables'!$E$3/5))*U16, AJ16*U16))</f>
        <v/>
      </c>
      <c r="L16" s="40" t="str">
        <f>IF(OR(E16="",G16="",S16=""),"",IF(AND(G16="Yes",V16="Hours"),('Input Variables'!$E$8*('Input Variables'!$E$3/5))*U16*T16,IF(G16="Yes",'Input Variables'!$E$8*U16*T16,0)))</f>
        <v/>
      </c>
      <c r="M16" s="41" t="str">
        <f t="shared" si="0"/>
        <v/>
      </c>
      <c r="N16" s="47"/>
      <c r="O16" s="47"/>
      <c r="P16" s="43" t="str">
        <f t="shared" si="1"/>
        <v/>
      </c>
      <c r="Q16" s="29" t="str">
        <f t="shared" si="2"/>
        <v/>
      </c>
      <c r="R16" s="29" t="str">
        <f t="shared" si="5"/>
        <v/>
      </c>
      <c r="S16" s="29" t="str">
        <f t="shared" si="6"/>
        <v/>
      </c>
      <c r="T16" s="29">
        <f t="shared" si="7"/>
        <v>0</v>
      </c>
      <c r="U16" s="29">
        <f>E16/'Input Variables'!$E$3</f>
        <v>0</v>
      </c>
      <c r="V16" s="29" t="str">
        <f t="shared" si="3"/>
        <v>Days</v>
      </c>
      <c r="W16" s="29" t="str">
        <f>IF(OR(F16="",E16="",S16=""),"",IF(F16='Input Variables'!$E$4,'Input Variables'!$E$6,IF(F16='Input Variables'!$E$5,'Input Variables'!$E$7)))</f>
        <v/>
      </c>
      <c r="X16" s="29" t="str">
        <f>IF(W16="", "", IF(V16="Hours", (W16*'Input Variables'!$E$3/5)*U16, W16*U16))</f>
        <v/>
      </c>
      <c r="Y16" s="29" t="str">
        <f>IF(OR(C16="",D16=""),"",IF(AND('Input Variables'!$E$9&gt;=C16,'Input Variables'!$E$9&lt;=D16),1,0))</f>
        <v/>
      </c>
      <c r="Z16" s="29" t="str">
        <f>IF(OR(C16="",D16=""),"",IF(AND('Input Variables'!$E$10&gt;=C16,'Input Variables'!$E$10&lt;=D16),1,0))</f>
        <v/>
      </c>
      <c r="AA16" s="29" t="str">
        <f>IF(OR(C16="",D16=""),"",IF(AND('Input Variables'!$E$11&gt;=C16,'Input Variables'!$E$11&lt;=D16),1,0))</f>
        <v/>
      </c>
      <c r="AB16" s="29" t="str">
        <f>IF(OR(C16="",D16=""),"",IF(AND('Input Variables'!$E$12&gt;=C16,'Input Variables'!$E$12&lt;=D16),1,0))</f>
        <v/>
      </c>
      <c r="AC16" s="29" t="str">
        <f>IF(OR(C16="",D16=""),"",IF(AND('Input Variables'!$E$13&gt;=C16,'Input Variables'!$E$13&lt;=D16),1,0))</f>
        <v/>
      </c>
      <c r="AD16" s="29" t="str">
        <f>IF(OR(C16="",D16=""),"",IF(AND('Input Variables'!$E$14&gt;=C16,'Input Variables'!$E$14&lt;=D16),1,0))</f>
        <v/>
      </c>
      <c r="AE16" s="29" t="str">
        <f>IF(OR(C16="",D16=""),"",IF(AND('Input Variables'!$E$15&gt;=C16,'Input Variables'!$E$15&lt;=D16),1,0))</f>
        <v/>
      </c>
      <c r="AF16" s="29" t="str">
        <f>IF(OR(C16="",D16=""),"",IF(AND('Input Variables'!$E$16&gt;=C16,'Input Variables'!$E$16&lt;=D16),1,0))</f>
        <v/>
      </c>
      <c r="AG16" s="29" t="str">
        <f>IF(OR(C16="",D16=""),"",IF(AND('Input Variables'!$E$17&gt;=C16,'Input Variables'!$E$17&lt;=D16),1,0))</f>
        <v/>
      </c>
      <c r="AH16" s="29" t="str">
        <f>IF(OR(C16="",D16=""),"",IF(AND('Input Variables'!$E$18&gt;=C16,'Input Variables'!$E$18&lt;=D16),1,0))</f>
        <v/>
      </c>
      <c r="AI16" s="29" t="str">
        <f>IF(OR(C16="",D16=""),"",IF(AND('Input Variables'!$E$19&gt;=C16,'Input Variables'!$E$19&lt;=D16),1,0))</f>
        <v/>
      </c>
      <c r="AJ16" s="29">
        <f t="shared" si="8"/>
        <v>0</v>
      </c>
    </row>
    <row r="17" spans="2:36" x14ac:dyDescent="0.2">
      <c r="B17" s="45"/>
      <c r="C17" s="46"/>
      <c r="D17" s="46"/>
      <c r="E17" s="47"/>
      <c r="F17" s="48"/>
      <c r="G17" s="48"/>
      <c r="H17" s="48"/>
      <c r="I17" s="40" t="str">
        <f t="shared" si="4"/>
        <v/>
      </c>
      <c r="J17" s="40" t="str">
        <f>IF(W17="", "", IF(V17="Hours", (W17*('Input Variables'!$E$3/5))*U17*T17, W17*U17*T17))</f>
        <v/>
      </c>
      <c r="K17" s="40" t="str">
        <f>IF(OR(W17="", C17="",D17=""), "", IF(V17="Hours", (AJ17*('Input Variables'!$E$3/5))*U17, AJ17*U17))</f>
        <v/>
      </c>
      <c r="L17" s="40" t="str">
        <f>IF(OR(E17="",G17="",S17=""),"",IF(AND(G17="Yes",V17="Hours"),('Input Variables'!$E$8*('Input Variables'!$E$3/5))*U17*T17,IF(G17="Yes",'Input Variables'!$E$8*U17*T17,0)))</f>
        <v/>
      </c>
      <c r="M17" s="41" t="str">
        <f t="shared" si="0"/>
        <v/>
      </c>
      <c r="N17" s="47"/>
      <c r="O17" s="47"/>
      <c r="P17" s="43" t="str">
        <f t="shared" si="1"/>
        <v/>
      </c>
      <c r="Q17" s="29" t="str">
        <f t="shared" si="2"/>
        <v/>
      </c>
      <c r="R17" s="29" t="str">
        <f t="shared" si="5"/>
        <v/>
      </c>
      <c r="S17" s="29" t="str">
        <f t="shared" si="6"/>
        <v/>
      </c>
      <c r="T17" s="29">
        <f t="shared" si="7"/>
        <v>0</v>
      </c>
      <c r="U17" s="29">
        <f>E17/'Input Variables'!$E$3</f>
        <v>0</v>
      </c>
      <c r="V17" s="29" t="str">
        <f t="shared" si="3"/>
        <v>Days</v>
      </c>
      <c r="W17" s="29" t="str">
        <f>IF(OR(F17="",E17="",S17=""),"",IF(F17='Input Variables'!$E$4,'Input Variables'!$E$6,IF(F17='Input Variables'!$E$5,'Input Variables'!$E$7)))</f>
        <v/>
      </c>
      <c r="X17" s="29" t="str">
        <f>IF(W17="", "", IF(V17="Hours", (W17*'Input Variables'!$E$3/5)*U17, W17*U17))</f>
        <v/>
      </c>
      <c r="Y17" s="29" t="str">
        <f>IF(OR(C17="",D17=""),"",IF(AND('Input Variables'!$E$9&gt;=C17,'Input Variables'!$E$9&lt;=D17),1,0))</f>
        <v/>
      </c>
      <c r="Z17" s="29" t="str">
        <f>IF(OR(C17="",D17=""),"",IF(AND('Input Variables'!$E$10&gt;=C17,'Input Variables'!$E$10&lt;=D17),1,0))</f>
        <v/>
      </c>
      <c r="AA17" s="29" t="str">
        <f>IF(OR(C17="",D17=""),"",IF(AND('Input Variables'!$E$11&gt;=C17,'Input Variables'!$E$11&lt;=D17),1,0))</f>
        <v/>
      </c>
      <c r="AB17" s="29" t="str">
        <f>IF(OR(C17="",D17=""),"",IF(AND('Input Variables'!$E$12&gt;=C17,'Input Variables'!$E$12&lt;=D17),1,0))</f>
        <v/>
      </c>
      <c r="AC17" s="29" t="str">
        <f>IF(OR(C17="",D17=""),"",IF(AND('Input Variables'!$E$13&gt;=C17,'Input Variables'!$E$13&lt;=D17),1,0))</f>
        <v/>
      </c>
      <c r="AD17" s="29" t="str">
        <f>IF(OR(C17="",D17=""),"",IF(AND('Input Variables'!$E$14&gt;=C17,'Input Variables'!$E$14&lt;=D17),1,0))</f>
        <v/>
      </c>
      <c r="AE17" s="29" t="str">
        <f>IF(OR(C17="",D17=""),"",IF(AND('Input Variables'!$E$15&gt;=C17,'Input Variables'!$E$15&lt;=D17),1,0))</f>
        <v/>
      </c>
      <c r="AF17" s="29" t="str">
        <f>IF(OR(C17="",D17=""),"",IF(AND('Input Variables'!$E$16&gt;=C17,'Input Variables'!$E$16&lt;=D17),1,0))</f>
        <v/>
      </c>
      <c r="AG17" s="29" t="str">
        <f>IF(OR(C17="",D17=""),"",IF(AND('Input Variables'!$E$17&gt;=C17,'Input Variables'!$E$17&lt;=D17),1,0))</f>
        <v/>
      </c>
      <c r="AH17" s="29" t="str">
        <f>IF(OR(C17="",D17=""),"",IF(AND('Input Variables'!$E$18&gt;=C17,'Input Variables'!$E$18&lt;=D17),1,0))</f>
        <v/>
      </c>
      <c r="AI17" s="29" t="str">
        <f>IF(OR(C17="",D17=""),"",IF(AND('Input Variables'!$E$19&gt;=C17,'Input Variables'!$E$19&lt;=D17),1,0))</f>
        <v/>
      </c>
      <c r="AJ17" s="29">
        <f t="shared" si="8"/>
        <v>0</v>
      </c>
    </row>
    <row r="18" spans="2:36" x14ac:dyDescent="0.2">
      <c r="B18" s="45"/>
      <c r="C18" s="46"/>
      <c r="D18" s="46"/>
      <c r="E18" s="47"/>
      <c r="F18" s="48"/>
      <c r="G18" s="48"/>
      <c r="H18" s="48"/>
      <c r="I18" s="40" t="str">
        <f t="shared" si="4"/>
        <v/>
      </c>
      <c r="J18" s="40" t="str">
        <f>IF(W18="", "", IF(V18="Hours", (W18*('Input Variables'!$E$3/5))*U18*T18, W18*U18*T18))</f>
        <v/>
      </c>
      <c r="K18" s="40" t="str">
        <f>IF(OR(W18="", C18="",D18=""), "", IF(V18="Hours", (AJ18*('Input Variables'!$E$3/5))*U18, AJ18*U18))</f>
        <v/>
      </c>
      <c r="L18" s="40" t="str">
        <f>IF(OR(E18="",G18="",S18=""),"",IF(AND(G18="Yes",V18="Hours"),('Input Variables'!$E$8*('Input Variables'!$E$3/5))*U18*T18,IF(G18="Yes",'Input Variables'!$E$8*U18*T18,0)))</f>
        <v/>
      </c>
      <c r="M18" s="41" t="str">
        <f t="shared" si="0"/>
        <v/>
      </c>
      <c r="N18" s="47"/>
      <c r="O18" s="47"/>
      <c r="P18" s="43" t="str">
        <f>IF(S18="Check dates!", CONCATENATE(" ",S18), "")</f>
        <v/>
      </c>
      <c r="Q18" s="29" t="str">
        <f t="shared" si="2"/>
        <v/>
      </c>
      <c r="R18" s="29" t="str">
        <f t="shared" si="5"/>
        <v/>
      </c>
      <c r="S18" s="29" t="str">
        <f t="shared" si="6"/>
        <v/>
      </c>
      <c r="T18" s="29">
        <f t="shared" si="7"/>
        <v>0</v>
      </c>
      <c r="U18" s="29">
        <f>E18/'Input Variables'!$E$3</f>
        <v>0</v>
      </c>
      <c r="V18" s="29" t="str">
        <f t="shared" si="3"/>
        <v>Days</v>
      </c>
      <c r="W18" s="29" t="str">
        <f>IF(OR(F18="",E18="",S18=""),"",IF(F18='Input Variables'!$E$4,'Input Variables'!$E$6,IF(F18='Input Variables'!$E$5,'Input Variables'!$E$7)))</f>
        <v/>
      </c>
      <c r="X18" s="29" t="str">
        <f>IF(W18="", "", IF(V18="Hours", (W18*'Input Variables'!$E$3/5)*U18, W18*U18))</f>
        <v/>
      </c>
      <c r="Y18" s="29" t="str">
        <f>IF(OR(C18="",D18=""),"",IF(AND('Input Variables'!$E$9&gt;=C18,'Input Variables'!$E$9&lt;=D18),1,0))</f>
        <v/>
      </c>
      <c r="Z18" s="29" t="str">
        <f>IF(OR(C18="",D18=""),"",IF(AND('Input Variables'!$E$10&gt;=C18,'Input Variables'!$E$10&lt;=D18),1,0))</f>
        <v/>
      </c>
      <c r="AA18" s="29" t="str">
        <f>IF(OR(C18="",D18=""),"",IF(AND('Input Variables'!$E$11&gt;=C18,'Input Variables'!$E$11&lt;=D18),1,0))</f>
        <v/>
      </c>
      <c r="AB18" s="29" t="str">
        <f>IF(OR(C18="",D18=""),"",IF(AND('Input Variables'!$E$12&gt;=C18,'Input Variables'!$E$12&lt;=D18),1,0))</f>
        <v/>
      </c>
      <c r="AC18" s="29" t="str">
        <f>IF(OR(C18="",D18=""),"",IF(AND('Input Variables'!$E$13&gt;=C18,'Input Variables'!$E$13&lt;=D18),1,0))</f>
        <v/>
      </c>
      <c r="AD18" s="29" t="str">
        <f>IF(OR(C18="",D18=""),"",IF(AND('Input Variables'!$E$14&gt;=C18,'Input Variables'!$E$14&lt;=D18),1,0))</f>
        <v/>
      </c>
      <c r="AE18" s="29" t="str">
        <f>IF(OR(C18="",D18=""),"",IF(AND('Input Variables'!$E$15&gt;=C18,'Input Variables'!$E$15&lt;=D18),1,0))</f>
        <v/>
      </c>
      <c r="AF18" s="29" t="str">
        <f>IF(OR(C18="",D18=""),"",IF(AND('Input Variables'!$E$16&gt;=C18,'Input Variables'!$E$16&lt;=D18),1,0))</f>
        <v/>
      </c>
      <c r="AG18" s="29" t="str">
        <f>IF(OR(C18="",D18=""),"",IF(AND('Input Variables'!$E$17&gt;=C18,'Input Variables'!$E$17&lt;=D18),1,0))</f>
        <v/>
      </c>
      <c r="AH18" s="29" t="str">
        <f>IF(OR(C18="",D18=""),"",IF(AND('Input Variables'!$E$18&gt;=C18,'Input Variables'!$E$18&lt;=D18),1,0))</f>
        <v/>
      </c>
      <c r="AI18" s="29" t="str">
        <f>IF(OR(C18="",D18=""),"",IF(AND('Input Variables'!$E$19&gt;=C18,'Input Variables'!$E$19&lt;=D18),1,0))</f>
        <v/>
      </c>
      <c r="AJ18" s="29">
        <f t="shared" si="8"/>
        <v>0</v>
      </c>
    </row>
    <row r="19" spans="2:36" x14ac:dyDescent="0.2">
      <c r="B19" s="45"/>
      <c r="C19" s="46"/>
      <c r="D19" s="46"/>
      <c r="E19" s="47"/>
      <c r="F19" s="48"/>
      <c r="G19" s="48"/>
      <c r="H19" s="48"/>
      <c r="I19" s="40" t="str">
        <f t="shared" si="4"/>
        <v/>
      </c>
      <c r="J19" s="40" t="str">
        <f>IF(W19="", "", IF(V19="Hours", (W19*('Input Variables'!$E$3/5))*U19*T19, W19*U19*T19))</f>
        <v/>
      </c>
      <c r="K19" s="40" t="str">
        <f>IF(OR(W19="", C19="",D19=""), "", IF(V19="Hours", (AJ19*('Input Variables'!$E$3/5))*U19, AJ19*U19))</f>
        <v/>
      </c>
      <c r="L19" s="40" t="str">
        <f>IF(OR(E19="",G19="",S19=""),"",IF(AND(G19="Yes",V19="Hours"),('Input Variables'!$E$8*('Input Variables'!$E$3/5))*U19*T19,IF(G19="Yes",'Input Variables'!$E$8*U19*T19,0)))</f>
        <v/>
      </c>
      <c r="M19" s="41" t="str">
        <f t="shared" si="0"/>
        <v/>
      </c>
      <c r="N19" s="47"/>
      <c r="O19" s="47"/>
      <c r="P19" s="43" t="str">
        <f t="shared" ref="P19:P24" si="9">IF(S19="Check dates!", CONCATENATE(" ",S19), "")</f>
        <v/>
      </c>
      <c r="Q19" s="29" t="str">
        <f t="shared" si="2"/>
        <v/>
      </c>
      <c r="R19" s="29" t="str">
        <f t="shared" si="5"/>
        <v/>
      </c>
      <c r="S19" s="29" t="str">
        <f t="shared" si="6"/>
        <v/>
      </c>
      <c r="T19" s="29">
        <f t="shared" si="7"/>
        <v>0</v>
      </c>
      <c r="U19" s="29">
        <f>E19/'Input Variables'!$E$3</f>
        <v>0</v>
      </c>
      <c r="V19" s="29" t="str">
        <f t="shared" si="3"/>
        <v>Days</v>
      </c>
      <c r="W19" s="29" t="str">
        <f>IF(OR(F19="",E19="",S19=""),"",IF(F19='Input Variables'!$E$4,'Input Variables'!$E$6,IF(F19='Input Variables'!$E$5,'Input Variables'!$E$7)))</f>
        <v/>
      </c>
      <c r="X19" s="29" t="str">
        <f>IF(W19="", "", IF(V19="Hours", (W19*'Input Variables'!$E$3/5)*U19, W19*U19))</f>
        <v/>
      </c>
      <c r="Y19" s="29" t="str">
        <f>IF(OR(C19="",D19=""),"",IF(AND('Input Variables'!$E$9&gt;=C19,'Input Variables'!$E$9&lt;=D19),1,0))</f>
        <v/>
      </c>
      <c r="Z19" s="29" t="str">
        <f>IF(OR(C19="",D19=""),"",IF(AND('Input Variables'!$E$10&gt;=C19,'Input Variables'!$E$10&lt;=D19),1,0))</f>
        <v/>
      </c>
      <c r="AA19" s="29" t="str">
        <f>IF(OR(C19="",D19=""),"",IF(AND('Input Variables'!$E$11&gt;=C19,'Input Variables'!$E$11&lt;=D19),1,0))</f>
        <v/>
      </c>
      <c r="AB19" s="29" t="str">
        <f>IF(OR(C19="",D19=""),"",IF(AND('Input Variables'!$E$12&gt;=C19,'Input Variables'!$E$12&lt;=D19),1,0))</f>
        <v/>
      </c>
      <c r="AC19" s="29" t="str">
        <f>IF(OR(C19="",D19=""),"",IF(AND('Input Variables'!$E$13&gt;=C19,'Input Variables'!$E$13&lt;=D19),1,0))</f>
        <v/>
      </c>
      <c r="AD19" s="29" t="str">
        <f>IF(OR(C19="",D19=""),"",IF(AND('Input Variables'!$E$14&gt;=C19,'Input Variables'!$E$14&lt;=D19),1,0))</f>
        <v/>
      </c>
      <c r="AE19" s="29" t="str">
        <f>IF(OR(C19="",D19=""),"",IF(AND('Input Variables'!$E$15&gt;=C19,'Input Variables'!$E$15&lt;=D19),1,0))</f>
        <v/>
      </c>
      <c r="AF19" s="29" t="str">
        <f>IF(OR(C19="",D19=""),"",IF(AND('Input Variables'!$E$16&gt;=C19,'Input Variables'!$E$16&lt;=D19),1,0))</f>
        <v/>
      </c>
      <c r="AG19" s="29" t="str">
        <f>IF(OR(C19="",D19=""),"",IF(AND('Input Variables'!$E$17&gt;=C19,'Input Variables'!$E$17&lt;=D19),1,0))</f>
        <v/>
      </c>
      <c r="AH19" s="29" t="str">
        <f>IF(OR(C19="",D19=""),"",IF(AND('Input Variables'!$E$18&gt;=C19,'Input Variables'!$E$18&lt;=D19),1,0))</f>
        <v/>
      </c>
      <c r="AI19" s="29" t="str">
        <f>IF(OR(C19="",D19=""),"",IF(AND('Input Variables'!$E$19&gt;=C19,'Input Variables'!$E$19&lt;=D19),1,0))</f>
        <v/>
      </c>
      <c r="AJ19" s="29">
        <f t="shared" si="8"/>
        <v>0</v>
      </c>
    </row>
    <row r="20" spans="2:36" x14ac:dyDescent="0.2">
      <c r="B20" s="45"/>
      <c r="C20" s="46"/>
      <c r="D20" s="46"/>
      <c r="E20" s="47"/>
      <c r="F20" s="48"/>
      <c r="G20" s="48"/>
      <c r="H20" s="48"/>
      <c r="I20" s="40" t="str">
        <f t="shared" si="4"/>
        <v/>
      </c>
      <c r="J20" s="40" t="str">
        <f>IF(W20="", "", IF(V20="Hours", (W20*('Input Variables'!$E$3/5))*U20*T20, W20*U20*T20))</f>
        <v/>
      </c>
      <c r="K20" s="40" t="str">
        <f>IF(OR(W20="", C20="",D20=""), "", IF(V20="Hours", (AJ20*('Input Variables'!$E$3/5))*U20, AJ20*U20))</f>
        <v/>
      </c>
      <c r="L20" s="40" t="str">
        <f>IF(OR(E20="",G20="",S20=""),"",IF(AND(G20="Yes",V20="Hours"),('Input Variables'!$E$8*('Input Variables'!$E$3/5))*U20*T20,IF(G20="Yes",'Input Variables'!$E$8*U20*T20,0)))</f>
        <v/>
      </c>
      <c r="M20" s="41" t="str">
        <f t="shared" si="0"/>
        <v/>
      </c>
      <c r="N20" s="47"/>
      <c r="O20" s="47"/>
      <c r="P20" s="43" t="str">
        <f t="shared" si="9"/>
        <v/>
      </c>
      <c r="Q20" s="29" t="str">
        <f t="shared" si="2"/>
        <v/>
      </c>
      <c r="R20" s="29" t="str">
        <f t="shared" si="5"/>
        <v/>
      </c>
      <c r="S20" s="29" t="str">
        <f t="shared" si="6"/>
        <v/>
      </c>
      <c r="T20" s="29">
        <f t="shared" si="7"/>
        <v>0</v>
      </c>
      <c r="U20" s="29">
        <f>E20/'Input Variables'!$E$3</f>
        <v>0</v>
      </c>
      <c r="V20" s="29" t="str">
        <f t="shared" si="3"/>
        <v>Days</v>
      </c>
      <c r="W20" s="29" t="str">
        <f>IF(OR(F20="",E20="",S20=""),"",IF(F20='Input Variables'!$E$4,'Input Variables'!$E$6,IF(F20='Input Variables'!$E$5,'Input Variables'!$E$7)))</f>
        <v/>
      </c>
      <c r="X20" s="29" t="str">
        <f>IF(W20="", "", IF(V20="Hours", (W20*'Input Variables'!$E$3/5)*U20, W20*U20))</f>
        <v/>
      </c>
      <c r="Y20" s="29" t="str">
        <f>IF(OR(C20="",D20=""),"",IF(AND('Input Variables'!$E$9&gt;=C20,'Input Variables'!$E$9&lt;=D20),1,0))</f>
        <v/>
      </c>
      <c r="Z20" s="29" t="str">
        <f>IF(OR(C20="",D20=""),"",IF(AND('Input Variables'!$E$10&gt;=C20,'Input Variables'!$E$10&lt;=D20),1,0))</f>
        <v/>
      </c>
      <c r="AA20" s="29" t="str">
        <f>IF(OR(C20="",D20=""),"",IF(AND('Input Variables'!$E$11&gt;=C20,'Input Variables'!$E$11&lt;=D20),1,0))</f>
        <v/>
      </c>
      <c r="AB20" s="29" t="str">
        <f>IF(OR(C20="",D20=""),"",IF(AND('Input Variables'!$E$12&gt;=C20,'Input Variables'!$E$12&lt;=D20),1,0))</f>
        <v/>
      </c>
      <c r="AC20" s="29" t="str">
        <f>IF(OR(C20="",D20=""),"",IF(AND('Input Variables'!$E$13&gt;=C20,'Input Variables'!$E$13&lt;=D20),1,0))</f>
        <v/>
      </c>
      <c r="AD20" s="29" t="str">
        <f>IF(OR(C20="",D20=""),"",IF(AND('Input Variables'!$E$14&gt;=C20,'Input Variables'!$E$14&lt;=D20),1,0))</f>
        <v/>
      </c>
      <c r="AE20" s="29" t="str">
        <f>IF(OR(C20="",D20=""),"",IF(AND('Input Variables'!$E$15&gt;=C20,'Input Variables'!$E$15&lt;=D20),1,0))</f>
        <v/>
      </c>
      <c r="AF20" s="29" t="str">
        <f>IF(OR(C20="",D20=""),"",IF(AND('Input Variables'!$E$16&gt;=C20,'Input Variables'!$E$16&lt;=D20),1,0))</f>
        <v/>
      </c>
      <c r="AG20" s="29" t="str">
        <f>IF(OR(C20="",D20=""),"",IF(AND('Input Variables'!$E$17&gt;=C20,'Input Variables'!$E$17&lt;=D20),1,0))</f>
        <v/>
      </c>
      <c r="AH20" s="29" t="str">
        <f>IF(OR(C20="",D20=""),"",IF(AND('Input Variables'!$E$18&gt;=C20,'Input Variables'!$E$18&lt;=D20),1,0))</f>
        <v/>
      </c>
      <c r="AI20" s="29" t="str">
        <f>IF(OR(C20="",D20=""),"",IF(AND('Input Variables'!$E$19&gt;=C20,'Input Variables'!$E$19&lt;=D20),1,0))</f>
        <v/>
      </c>
      <c r="AJ20" s="29">
        <f t="shared" si="8"/>
        <v>0</v>
      </c>
    </row>
    <row r="21" spans="2:36" x14ac:dyDescent="0.2">
      <c r="B21" s="45"/>
      <c r="C21" s="46"/>
      <c r="D21" s="46"/>
      <c r="E21" s="47"/>
      <c r="F21" s="48"/>
      <c r="G21" s="48"/>
      <c r="H21" s="48"/>
      <c r="I21" s="40" t="str">
        <f t="shared" si="4"/>
        <v/>
      </c>
      <c r="J21" s="40" t="str">
        <f>IF(W21="", "", IF(V21="Hours", (W21*('Input Variables'!$E$3/5))*U21*T21, W21*U21*T21))</f>
        <v/>
      </c>
      <c r="K21" s="40" t="str">
        <f>IF(OR(W21="", C21="",D21=""), "", IF(V21="Hours", (AJ21*('Input Variables'!$E$3/5))*U21, AJ21*U21))</f>
        <v/>
      </c>
      <c r="L21" s="40" t="str">
        <f>IF(OR(E21="",G21="",S21=""),"",IF(AND(G21="Yes",V21="Hours"),('Input Variables'!$E$8*('Input Variables'!$E$3/5))*U21*T21,IF(G21="Yes",'Input Variables'!$E$8*U21*T21,0)))</f>
        <v/>
      </c>
      <c r="M21" s="41" t="str">
        <f t="shared" si="0"/>
        <v/>
      </c>
      <c r="N21" s="47"/>
      <c r="O21" s="47"/>
      <c r="P21" s="43" t="str">
        <f t="shared" si="9"/>
        <v/>
      </c>
      <c r="Q21" s="29" t="str">
        <f t="shared" si="2"/>
        <v/>
      </c>
      <c r="R21" s="29" t="str">
        <f t="shared" si="5"/>
        <v/>
      </c>
      <c r="S21" s="29" t="str">
        <f t="shared" si="6"/>
        <v/>
      </c>
      <c r="T21" s="29">
        <f t="shared" si="7"/>
        <v>0</v>
      </c>
      <c r="U21" s="29">
        <f>E21/'Input Variables'!$E$3</f>
        <v>0</v>
      </c>
      <c r="V21" s="29" t="str">
        <f t="shared" si="3"/>
        <v>Days</v>
      </c>
      <c r="W21" s="29" t="str">
        <f>IF(OR(F21="",E21="",S21=""),"",IF(F21='Input Variables'!$E$4,'Input Variables'!$E$6,IF(F21='Input Variables'!$E$5,'Input Variables'!$E$7)))</f>
        <v/>
      </c>
      <c r="X21" s="29" t="str">
        <f>IF(W21="", "", IF(V21="Hours", (W21*'Input Variables'!$E$3/5)*U21, W21*U21))</f>
        <v/>
      </c>
      <c r="Y21" s="29" t="str">
        <f>IF(OR(C21="",D21=""),"",IF(AND('Input Variables'!$E$9&gt;=C21,'Input Variables'!$E$9&lt;=D21),1,0))</f>
        <v/>
      </c>
      <c r="Z21" s="29" t="str">
        <f>IF(OR(C21="",D21=""),"",IF(AND('Input Variables'!$E$10&gt;=C21,'Input Variables'!$E$10&lt;=D21),1,0))</f>
        <v/>
      </c>
      <c r="AA21" s="29" t="str">
        <f>IF(OR(C21="",D21=""),"",IF(AND('Input Variables'!$E$11&gt;=C21,'Input Variables'!$E$11&lt;=D21),1,0))</f>
        <v/>
      </c>
      <c r="AB21" s="29" t="str">
        <f>IF(OR(C21="",D21=""),"",IF(AND('Input Variables'!$E$12&gt;=C21,'Input Variables'!$E$12&lt;=D21),1,0))</f>
        <v/>
      </c>
      <c r="AC21" s="29" t="str">
        <f>IF(OR(C21="",D21=""),"",IF(AND('Input Variables'!$E$13&gt;=C21,'Input Variables'!$E$13&lt;=D21),1,0))</f>
        <v/>
      </c>
      <c r="AD21" s="29" t="str">
        <f>IF(OR(C21="",D21=""),"",IF(AND('Input Variables'!$E$14&gt;=C21,'Input Variables'!$E$14&lt;=D21),1,0))</f>
        <v/>
      </c>
      <c r="AE21" s="29" t="str">
        <f>IF(OR(C21="",D21=""),"",IF(AND('Input Variables'!$E$15&gt;=C21,'Input Variables'!$E$15&lt;=D21),1,0))</f>
        <v/>
      </c>
      <c r="AF21" s="29" t="str">
        <f>IF(OR(C21="",D21=""),"",IF(AND('Input Variables'!$E$16&gt;=C21,'Input Variables'!$E$16&lt;=D21),1,0))</f>
        <v/>
      </c>
      <c r="AG21" s="29" t="str">
        <f>IF(OR(C21="",D21=""),"",IF(AND('Input Variables'!$E$17&gt;=C21,'Input Variables'!$E$17&lt;=D21),1,0))</f>
        <v/>
      </c>
      <c r="AH21" s="29" t="str">
        <f>IF(OR(C21="",D21=""),"",IF(AND('Input Variables'!$E$18&gt;=C21,'Input Variables'!$E$18&lt;=D21),1,0))</f>
        <v/>
      </c>
      <c r="AI21" s="29" t="str">
        <f>IF(OR(C21="",D21=""),"",IF(AND('Input Variables'!$E$19&gt;=C21,'Input Variables'!$E$19&lt;=D21),1,0))</f>
        <v/>
      </c>
      <c r="AJ21" s="29">
        <f t="shared" si="8"/>
        <v>0</v>
      </c>
    </row>
    <row r="22" spans="2:36" x14ac:dyDescent="0.2">
      <c r="B22" s="45"/>
      <c r="C22" s="46"/>
      <c r="D22" s="46"/>
      <c r="E22" s="47"/>
      <c r="F22" s="48"/>
      <c r="G22" s="48"/>
      <c r="H22" s="48"/>
      <c r="I22" s="40" t="str">
        <f t="shared" si="4"/>
        <v/>
      </c>
      <c r="J22" s="40" t="str">
        <f>IF(W22="", "", IF(V22="Hours", (W22*('Input Variables'!$E$3/5))*U22*T22, W22*U22*T22))</f>
        <v/>
      </c>
      <c r="K22" s="40" t="str">
        <f>IF(OR(W22="", C22="",D22=""), "", IF(V22="Hours", (AJ22*('Input Variables'!$E$3/5))*U22, AJ22*U22))</f>
        <v/>
      </c>
      <c r="L22" s="40" t="str">
        <f>IF(OR(E22="",G22="",S22=""),"",IF(AND(G22="Yes",V22="Hours"),('Input Variables'!$E$8*('Input Variables'!$E$3/5))*U22*T22,IF(G22="Yes",'Input Variables'!$E$8*U22*T22,0)))</f>
        <v/>
      </c>
      <c r="M22" s="41" t="str">
        <f t="shared" si="0"/>
        <v/>
      </c>
      <c r="N22" s="47"/>
      <c r="O22" s="47"/>
      <c r="P22" s="43" t="str">
        <f t="shared" si="9"/>
        <v/>
      </c>
      <c r="Q22" s="29" t="str">
        <f t="shared" si="2"/>
        <v/>
      </c>
      <c r="R22" s="29" t="str">
        <f t="shared" si="5"/>
        <v/>
      </c>
      <c r="S22" s="29" t="str">
        <f t="shared" si="6"/>
        <v/>
      </c>
      <c r="T22" s="29">
        <f t="shared" si="7"/>
        <v>0</v>
      </c>
      <c r="U22" s="29">
        <f>E22/'Input Variables'!$E$3</f>
        <v>0</v>
      </c>
      <c r="V22" s="29" t="str">
        <f t="shared" si="3"/>
        <v>Days</v>
      </c>
      <c r="W22" s="29" t="str">
        <f>IF(OR(F22="",E22="",S22=""),"",IF(F22='Input Variables'!$E$4,'Input Variables'!$E$6,IF(F22='Input Variables'!$E$5,'Input Variables'!$E$7)))</f>
        <v/>
      </c>
      <c r="X22" s="29" t="str">
        <f>IF(W22="", "", IF(V22="Hours", (W22*'Input Variables'!$E$3/5)*U22, W22*U22))</f>
        <v/>
      </c>
      <c r="Y22" s="29" t="str">
        <f>IF(OR(C22="",D22=""),"",IF(AND('Input Variables'!$E$9&gt;=C22,'Input Variables'!$E$9&lt;=D22),1,0))</f>
        <v/>
      </c>
      <c r="Z22" s="29" t="str">
        <f>IF(OR(C22="",D22=""),"",IF(AND('Input Variables'!$E$10&gt;=C22,'Input Variables'!$E$10&lt;=D22),1,0))</f>
        <v/>
      </c>
      <c r="AA22" s="29" t="str">
        <f>IF(OR(C22="",D22=""),"",IF(AND('Input Variables'!$E$11&gt;=C22,'Input Variables'!$E$11&lt;=D22),1,0))</f>
        <v/>
      </c>
      <c r="AB22" s="29" t="str">
        <f>IF(OR(C22="",D22=""),"",IF(AND('Input Variables'!$E$12&gt;=C22,'Input Variables'!$E$12&lt;=D22),1,0))</f>
        <v/>
      </c>
      <c r="AC22" s="29" t="str">
        <f>IF(OR(C22="",D22=""),"",IF(AND('Input Variables'!$E$13&gt;=C22,'Input Variables'!$E$13&lt;=D22),1,0))</f>
        <v/>
      </c>
      <c r="AD22" s="29" t="str">
        <f>IF(OR(C22="",D22=""),"",IF(AND('Input Variables'!$E$14&gt;=C22,'Input Variables'!$E$14&lt;=D22),1,0))</f>
        <v/>
      </c>
      <c r="AE22" s="29" t="str">
        <f>IF(OR(C22="",D22=""),"",IF(AND('Input Variables'!$E$15&gt;=C22,'Input Variables'!$E$15&lt;=D22),1,0))</f>
        <v/>
      </c>
      <c r="AF22" s="29" t="str">
        <f>IF(OR(C22="",D22=""),"",IF(AND('Input Variables'!$E$16&gt;=C22,'Input Variables'!$E$16&lt;=D22),1,0))</f>
        <v/>
      </c>
      <c r="AG22" s="29" t="str">
        <f>IF(OR(C22="",D22=""),"",IF(AND('Input Variables'!$E$17&gt;=C22,'Input Variables'!$E$17&lt;=D22),1,0))</f>
        <v/>
      </c>
      <c r="AH22" s="29" t="str">
        <f>IF(OR(C22="",D22=""),"",IF(AND('Input Variables'!$E$18&gt;=C22,'Input Variables'!$E$18&lt;=D22),1,0))</f>
        <v/>
      </c>
      <c r="AI22" s="29" t="str">
        <f>IF(OR(C22="",D22=""),"",IF(AND('Input Variables'!$E$19&gt;=C22,'Input Variables'!$E$19&lt;=D22),1,0))</f>
        <v/>
      </c>
      <c r="AJ22" s="29">
        <f t="shared" si="8"/>
        <v>0</v>
      </c>
    </row>
    <row r="23" spans="2:36" x14ac:dyDescent="0.2">
      <c r="B23" s="45"/>
      <c r="C23" s="46"/>
      <c r="D23" s="46"/>
      <c r="E23" s="47"/>
      <c r="F23" s="48"/>
      <c r="G23" s="48"/>
      <c r="H23" s="48"/>
      <c r="I23" s="40" t="str">
        <f t="shared" si="4"/>
        <v/>
      </c>
      <c r="J23" s="40" t="str">
        <f>IF(W23="", "", IF(V23="Hours", (W23*('Input Variables'!$E$3/5))*U23*T23, W23*U23*T23))</f>
        <v/>
      </c>
      <c r="K23" s="40" t="str">
        <f>IF(OR(W23="", C23="",D23=""), "", IF(V23="Hours", (AJ23*('Input Variables'!$E$3/5))*U23, AJ23*U23))</f>
        <v/>
      </c>
      <c r="L23" s="40" t="str">
        <f>IF(OR(E23="",G23="",S23=""),"",IF(AND(G23="Yes",V23="Hours"),('Input Variables'!$E$8*('Input Variables'!$E$3/5))*U23*T23,IF(G23="Yes",'Input Variables'!$E$8*U23*T23,0)))</f>
        <v/>
      </c>
      <c r="M23" s="41" t="str">
        <f t="shared" si="0"/>
        <v/>
      </c>
      <c r="N23" s="47"/>
      <c r="O23" s="47"/>
      <c r="P23" s="43" t="str">
        <f t="shared" si="9"/>
        <v/>
      </c>
      <c r="Q23" s="29" t="str">
        <f t="shared" si="2"/>
        <v/>
      </c>
      <c r="R23" s="29" t="str">
        <f t="shared" si="5"/>
        <v/>
      </c>
      <c r="S23" s="29" t="str">
        <f t="shared" si="6"/>
        <v/>
      </c>
      <c r="T23" s="29">
        <f t="shared" si="7"/>
        <v>0</v>
      </c>
      <c r="U23" s="29">
        <f>E23/'Input Variables'!$E$3</f>
        <v>0</v>
      </c>
      <c r="V23" s="29" t="str">
        <f t="shared" si="3"/>
        <v>Days</v>
      </c>
      <c r="W23" s="29" t="str">
        <f>IF(OR(F23="",E23="",S23=""),"",IF(F23='Input Variables'!$E$4,'Input Variables'!$E$6,IF(F23='Input Variables'!$E$5,'Input Variables'!$E$7)))</f>
        <v/>
      </c>
      <c r="X23" s="29" t="str">
        <f>IF(W23="", "", IF(V23="Hours", (W23*'Input Variables'!$E$3/5)*U23, W23*U23))</f>
        <v/>
      </c>
      <c r="Y23" s="29" t="str">
        <f>IF(OR(C23="",D23=""),"",IF(AND('Input Variables'!$E$9&gt;=C23,'Input Variables'!$E$9&lt;=D23),1,0))</f>
        <v/>
      </c>
      <c r="Z23" s="29" t="str">
        <f>IF(OR(C23="",D23=""),"",IF(AND('Input Variables'!$E$10&gt;=C23,'Input Variables'!$E$10&lt;=D23),1,0))</f>
        <v/>
      </c>
      <c r="AA23" s="29" t="str">
        <f>IF(OR(C23="",D23=""),"",IF(AND('Input Variables'!$E$11&gt;=C23,'Input Variables'!$E$11&lt;=D23),1,0))</f>
        <v/>
      </c>
      <c r="AB23" s="29" t="str">
        <f>IF(OR(C23="",D23=""),"",IF(AND('Input Variables'!$E$12&gt;=C23,'Input Variables'!$E$12&lt;=D23),1,0))</f>
        <v/>
      </c>
      <c r="AC23" s="29" t="str">
        <f>IF(OR(C23="",D23=""),"",IF(AND('Input Variables'!$E$13&gt;=C23,'Input Variables'!$E$13&lt;=D23),1,0))</f>
        <v/>
      </c>
      <c r="AD23" s="29" t="str">
        <f>IF(OR(C23="",D23=""),"",IF(AND('Input Variables'!$E$14&gt;=C23,'Input Variables'!$E$14&lt;=D23),1,0))</f>
        <v/>
      </c>
      <c r="AE23" s="29" t="str">
        <f>IF(OR(C23="",D23=""),"",IF(AND('Input Variables'!$E$15&gt;=C23,'Input Variables'!$E$15&lt;=D23),1,0))</f>
        <v/>
      </c>
      <c r="AF23" s="29" t="str">
        <f>IF(OR(C23="",D23=""),"",IF(AND('Input Variables'!$E$16&gt;=C23,'Input Variables'!$E$16&lt;=D23),1,0))</f>
        <v/>
      </c>
      <c r="AG23" s="29" t="str">
        <f>IF(OR(C23="",D23=""),"",IF(AND('Input Variables'!$E$17&gt;=C23,'Input Variables'!$E$17&lt;=D23),1,0))</f>
        <v/>
      </c>
      <c r="AH23" s="29" t="str">
        <f>IF(OR(C23="",D23=""),"",IF(AND('Input Variables'!$E$18&gt;=C23,'Input Variables'!$E$18&lt;=D23),1,0))</f>
        <v/>
      </c>
      <c r="AI23" s="29" t="str">
        <f>IF(OR(C23="",D23=""),"",IF(AND('Input Variables'!$E$19&gt;=C23,'Input Variables'!$E$19&lt;=D23),1,0))</f>
        <v/>
      </c>
      <c r="AJ23" s="29">
        <f t="shared" si="8"/>
        <v>0</v>
      </c>
    </row>
    <row r="24" spans="2:36" x14ac:dyDescent="0.2">
      <c r="B24" s="45"/>
      <c r="C24" s="46"/>
      <c r="D24" s="46"/>
      <c r="E24" s="47"/>
      <c r="F24" s="48"/>
      <c r="G24" s="48"/>
      <c r="H24" s="48"/>
      <c r="I24" s="40" t="str">
        <f t="shared" si="4"/>
        <v/>
      </c>
      <c r="J24" s="40" t="str">
        <f>IF(W24="", "", IF(V24="Hours", (W24*('Input Variables'!$E$3/5))*U24*T24, W24*U24*T24))</f>
        <v/>
      </c>
      <c r="K24" s="40" t="str">
        <f>IF(OR(W24="", C24="",D24=""), "", IF(V24="Hours", (AJ24*('Input Variables'!$E$3/5))*U24, AJ24*U24))</f>
        <v/>
      </c>
      <c r="L24" s="40" t="str">
        <f>IF(OR(E24="",G24="",S24=""),"",IF(AND(G24="Yes",V24="Hours"),('Input Variables'!$E$8*('Input Variables'!$E$3/5))*U24*T24,IF(G24="Yes",'Input Variables'!$E$8*U24*T24,0)))</f>
        <v/>
      </c>
      <c r="M24" s="41" t="str">
        <f t="shared" si="0"/>
        <v/>
      </c>
      <c r="N24" s="47"/>
      <c r="O24" s="47"/>
      <c r="P24" s="43" t="str">
        <f t="shared" si="9"/>
        <v/>
      </c>
      <c r="Q24" s="29" t="str">
        <f t="shared" si="2"/>
        <v/>
      </c>
      <c r="R24" s="29" t="str">
        <f t="shared" si="5"/>
        <v/>
      </c>
      <c r="S24" s="29" t="str">
        <f t="shared" si="6"/>
        <v/>
      </c>
      <c r="T24" s="29">
        <f t="shared" si="7"/>
        <v>0</v>
      </c>
      <c r="U24" s="29">
        <f>E24/'Input Variables'!$E$3</f>
        <v>0</v>
      </c>
      <c r="V24" s="29" t="str">
        <f t="shared" si="3"/>
        <v>Days</v>
      </c>
      <c r="W24" s="29" t="str">
        <f>IF(OR(F24="",E24="",S24=""),"",IF(F24='Input Variables'!$E$4,'Input Variables'!$E$6,IF(F24='Input Variables'!$E$5,'Input Variables'!$E$7)))</f>
        <v/>
      </c>
      <c r="X24" s="29" t="str">
        <f>IF(W24="", "", IF(V24="Hours", (W24*'Input Variables'!$E$3/5)*U24, W24*U24))</f>
        <v/>
      </c>
      <c r="Y24" s="29" t="str">
        <f>IF(OR(C24="",D24=""),"",IF(AND('Input Variables'!$E$9&gt;=C24,'Input Variables'!$E$9&lt;=D24),1,0))</f>
        <v/>
      </c>
      <c r="Z24" s="29" t="str">
        <f>IF(OR(C24="",D24=""),"",IF(AND('Input Variables'!$E$10&gt;=C24,'Input Variables'!$E$10&lt;=D24),1,0))</f>
        <v/>
      </c>
      <c r="AA24" s="29" t="str">
        <f>IF(OR(C24="",D24=""),"",IF(AND('Input Variables'!$E$11&gt;=C24,'Input Variables'!$E$11&lt;=D24),1,0))</f>
        <v/>
      </c>
      <c r="AB24" s="29" t="str">
        <f>IF(OR(C24="",D24=""),"",IF(AND('Input Variables'!$E$12&gt;=C24,'Input Variables'!$E$12&lt;=D24),1,0))</f>
        <v/>
      </c>
      <c r="AC24" s="29" t="str">
        <f>IF(OR(C24="",D24=""),"",IF(AND('Input Variables'!$E$13&gt;=C24,'Input Variables'!$E$13&lt;=D24),1,0))</f>
        <v/>
      </c>
      <c r="AD24" s="29" t="str">
        <f>IF(OR(C24="",D24=""),"",IF(AND('Input Variables'!$E$14&gt;=C24,'Input Variables'!$E$14&lt;=D24),1,0))</f>
        <v/>
      </c>
      <c r="AE24" s="29" t="str">
        <f>IF(OR(C24="",D24=""),"",IF(AND('Input Variables'!$E$15&gt;=C24,'Input Variables'!$E$15&lt;=D24),1,0))</f>
        <v/>
      </c>
      <c r="AF24" s="29" t="str">
        <f>IF(OR(C24="",D24=""),"",IF(AND('Input Variables'!$E$16&gt;=C24,'Input Variables'!$E$16&lt;=D24),1,0))</f>
        <v/>
      </c>
      <c r="AG24" s="29" t="str">
        <f>IF(OR(C24="",D24=""),"",IF(AND('Input Variables'!$E$17&gt;=C24,'Input Variables'!$E$17&lt;=D24),1,0))</f>
        <v/>
      </c>
      <c r="AH24" s="29" t="str">
        <f>IF(OR(C24="",D24=""),"",IF(AND('Input Variables'!$E$18&gt;=C24,'Input Variables'!$E$18&lt;=D24),1,0))</f>
        <v/>
      </c>
      <c r="AI24" s="29" t="str">
        <f>IF(OR(C24="",D24=""),"",IF(AND('Input Variables'!$E$19&gt;=C24,'Input Variables'!$E$19&lt;=D24),1,0))</f>
        <v/>
      </c>
      <c r="AJ24" s="29">
        <f t="shared" si="8"/>
        <v>0</v>
      </c>
    </row>
    <row r="25" spans="2:36" x14ac:dyDescent="0.2">
      <c r="B25" s="45"/>
      <c r="C25" s="46"/>
      <c r="D25" s="46"/>
      <c r="E25" s="47"/>
      <c r="F25" s="48"/>
      <c r="G25" s="48"/>
      <c r="H25" s="48"/>
      <c r="I25" s="40" t="str">
        <f t="shared" si="4"/>
        <v/>
      </c>
      <c r="J25" s="40" t="str">
        <f>IF(W25="", "", IF(V25="Hours", (W25*('Input Variables'!$E$3/5))*U25*T25, W25*U25*T25))</f>
        <v/>
      </c>
      <c r="K25" s="40" t="str">
        <f>IF(OR(W25="", C25="",D25=""), "", IF(V25="Hours", (AJ25*('Input Variables'!$E$3/5))*U25, AJ25*U25))</f>
        <v/>
      </c>
      <c r="L25" s="40" t="str">
        <f>IF(OR(E25="",G25="",S25=""),"",IF(AND(G25="Yes",V25="Hours"),('Input Variables'!$E$8*('Input Variables'!$E$3/5))*U25*T25,IF(G25="Yes",'Input Variables'!$E$8*U25*T25,0)))</f>
        <v/>
      </c>
      <c r="M25" s="41" t="str">
        <f t="shared" si="0"/>
        <v/>
      </c>
      <c r="N25" s="47"/>
      <c r="O25" s="47"/>
      <c r="P25" s="43" t="str">
        <f t="shared" ref="P25:P34" si="10">IF(S25="Check dates!", CONCATENATE(" ",S25), "")</f>
        <v/>
      </c>
      <c r="Q25" s="29" t="str">
        <f t="shared" si="2"/>
        <v/>
      </c>
      <c r="R25" s="29" t="str">
        <f t="shared" si="5"/>
        <v/>
      </c>
      <c r="S25" s="29" t="str">
        <f t="shared" ref="S25:S34" si="11">IF(Q25="", "", IF(OR(Q25&lt;0), "Check dates!", IF(R25&gt;52, "Check dates!", R25)))</f>
        <v/>
      </c>
      <c r="T25" s="29">
        <f t="shared" si="7"/>
        <v>0</v>
      </c>
      <c r="U25" s="29">
        <f>E25/'Input Variables'!$E$3</f>
        <v>0</v>
      </c>
      <c r="V25" s="29" t="str">
        <f t="shared" si="3"/>
        <v>Days</v>
      </c>
      <c r="W25" s="29" t="str">
        <f>IF(OR(F25="",E25="",S25=""),"",IF(F25='Input Variables'!$E$4,'Input Variables'!$E$6,IF(F25='Input Variables'!$E$5,'Input Variables'!$E$7)))</f>
        <v/>
      </c>
      <c r="X25" s="29" t="str">
        <f>IF(W25="", "", IF(V25="Hours", (W25*'Input Variables'!$E$3/5)*U25, W25*U25))</f>
        <v/>
      </c>
      <c r="Y25" s="29" t="str">
        <f>IF(OR(C25="",D25=""),"",IF(AND('Input Variables'!$E$9&gt;=C25,'Input Variables'!$E$9&lt;=D25),1,0))</f>
        <v/>
      </c>
      <c r="Z25" s="29" t="str">
        <f>IF(OR(C25="",D25=""),"",IF(AND('Input Variables'!$E$10&gt;=C25,'Input Variables'!$E$10&lt;=D25),1,0))</f>
        <v/>
      </c>
      <c r="AA25" s="29" t="str">
        <f>IF(OR(C25="",D25=""),"",IF(AND('Input Variables'!$E$11&gt;=C25,'Input Variables'!$E$11&lt;=D25),1,0))</f>
        <v/>
      </c>
      <c r="AB25" s="29" t="str">
        <f>IF(OR(C25="",D25=""),"",IF(AND('Input Variables'!$E$12&gt;=C25,'Input Variables'!$E$12&lt;=D25),1,0))</f>
        <v/>
      </c>
      <c r="AC25" s="29" t="str">
        <f>IF(OR(C25="",D25=""),"",IF(AND('Input Variables'!$E$13&gt;=C25,'Input Variables'!$E$13&lt;=D25),1,0))</f>
        <v/>
      </c>
      <c r="AD25" s="29" t="str">
        <f>IF(OR(C25="",D25=""),"",IF(AND('Input Variables'!$E$14&gt;=C25,'Input Variables'!$E$14&lt;=D25),1,0))</f>
        <v/>
      </c>
      <c r="AE25" s="29" t="str">
        <f>IF(OR(C25="",D25=""),"",IF(AND('Input Variables'!$E$15&gt;=C25,'Input Variables'!$E$15&lt;=D25),1,0))</f>
        <v/>
      </c>
      <c r="AF25" s="29" t="str">
        <f>IF(OR(C25="",D25=""),"",IF(AND('Input Variables'!$E$16&gt;=C25,'Input Variables'!$E$16&lt;=D25),1,0))</f>
        <v/>
      </c>
      <c r="AG25" s="29" t="str">
        <f>IF(OR(C25="",D25=""),"",IF(AND('Input Variables'!$E$17&gt;=C25,'Input Variables'!$E$17&lt;=D25),1,0))</f>
        <v/>
      </c>
      <c r="AH25" s="29" t="str">
        <f>IF(OR(C25="",D25=""),"",IF(AND('Input Variables'!$E$18&gt;=C25,'Input Variables'!$E$18&lt;=D25),1,0))</f>
        <v/>
      </c>
      <c r="AI25" s="29" t="str">
        <f>IF(OR(C25="",D25=""),"",IF(AND('Input Variables'!$E$19&gt;=C25,'Input Variables'!$E$19&lt;=D25),1,0))</f>
        <v/>
      </c>
      <c r="AJ25" s="29">
        <f t="shared" ref="AJ25:AJ34" si="12">SUM(Y25:AI25)</f>
        <v>0</v>
      </c>
    </row>
    <row r="26" spans="2:36" x14ac:dyDescent="0.2">
      <c r="B26" s="45"/>
      <c r="C26" s="46"/>
      <c r="D26" s="46"/>
      <c r="E26" s="47"/>
      <c r="F26" s="48"/>
      <c r="G26" s="48"/>
      <c r="H26" s="48"/>
      <c r="I26" s="40" t="str">
        <f t="shared" si="4"/>
        <v/>
      </c>
      <c r="J26" s="40" t="str">
        <f>IF(W26="", "", IF(V26="Hours", (W26*('Input Variables'!$E$3/5))*U26*T26, W26*U26*T26))</f>
        <v/>
      </c>
      <c r="K26" s="40" t="str">
        <f>IF(OR(W26="", C26="",D26=""), "", IF(V26="Hours", (AJ26*('Input Variables'!$E$3/5))*U26, AJ26*U26))</f>
        <v/>
      </c>
      <c r="L26" s="40" t="str">
        <f>IF(OR(E26="",G26="",S26=""),"",IF(AND(G26="Yes",V26="Hours"),('Input Variables'!$E$8*('Input Variables'!$E$3/5))*U26*T26,IF(G26="Yes",'Input Variables'!$E$8*U26*T26,0)))</f>
        <v/>
      </c>
      <c r="M26" s="41" t="str">
        <f t="shared" si="0"/>
        <v/>
      </c>
      <c r="N26" s="47"/>
      <c r="O26" s="47"/>
      <c r="P26" s="43" t="str">
        <f t="shared" si="10"/>
        <v/>
      </c>
      <c r="Q26" s="29" t="str">
        <f t="shared" si="2"/>
        <v/>
      </c>
      <c r="R26" s="29" t="str">
        <f t="shared" si="5"/>
        <v/>
      </c>
      <c r="S26" s="29" t="str">
        <f t="shared" si="11"/>
        <v/>
      </c>
      <c r="T26" s="29">
        <f t="shared" si="7"/>
        <v>0</v>
      </c>
      <c r="U26" s="29">
        <f>E26/'Input Variables'!$E$3</f>
        <v>0</v>
      </c>
      <c r="V26" s="29" t="str">
        <f t="shared" si="3"/>
        <v>Days</v>
      </c>
      <c r="W26" s="29" t="str">
        <f>IF(OR(F26="",E26="",S26=""),"",IF(F26='Input Variables'!$E$4,'Input Variables'!$E$6,IF(F26='Input Variables'!$E$5,'Input Variables'!$E$7)))</f>
        <v/>
      </c>
      <c r="X26" s="29" t="str">
        <f>IF(W26="", "", IF(V26="Hours", (W26*'Input Variables'!$E$3/5)*U26, W26*U26))</f>
        <v/>
      </c>
      <c r="Y26" s="29" t="str">
        <f>IF(OR(C26="",D26=""),"",IF(AND('Input Variables'!$E$9&gt;=C26,'Input Variables'!$E$9&lt;=D26),1,0))</f>
        <v/>
      </c>
      <c r="Z26" s="29" t="str">
        <f>IF(OR(C26="",D26=""),"",IF(AND('Input Variables'!$E$10&gt;=C26,'Input Variables'!$E$10&lt;=D26),1,0))</f>
        <v/>
      </c>
      <c r="AA26" s="29" t="str">
        <f>IF(OR(C26="",D26=""),"",IF(AND('Input Variables'!$E$11&gt;=C26,'Input Variables'!$E$11&lt;=D26),1,0))</f>
        <v/>
      </c>
      <c r="AB26" s="29" t="str">
        <f>IF(OR(C26="",D26=""),"",IF(AND('Input Variables'!$E$12&gt;=C26,'Input Variables'!$E$12&lt;=D26),1,0))</f>
        <v/>
      </c>
      <c r="AC26" s="29" t="str">
        <f>IF(OR(C26="",D26=""),"",IF(AND('Input Variables'!$E$13&gt;=C26,'Input Variables'!$E$13&lt;=D26),1,0))</f>
        <v/>
      </c>
      <c r="AD26" s="29" t="str">
        <f>IF(OR(C26="",D26=""),"",IF(AND('Input Variables'!$E$14&gt;=C26,'Input Variables'!$E$14&lt;=D26),1,0))</f>
        <v/>
      </c>
      <c r="AE26" s="29" t="str">
        <f>IF(OR(C26="",D26=""),"",IF(AND('Input Variables'!$E$15&gt;=C26,'Input Variables'!$E$15&lt;=D26),1,0))</f>
        <v/>
      </c>
      <c r="AF26" s="29" t="str">
        <f>IF(OR(C26="",D26=""),"",IF(AND('Input Variables'!$E$16&gt;=C26,'Input Variables'!$E$16&lt;=D26),1,0))</f>
        <v/>
      </c>
      <c r="AG26" s="29" t="str">
        <f>IF(OR(C26="",D26=""),"",IF(AND('Input Variables'!$E$17&gt;=C26,'Input Variables'!$E$17&lt;=D26),1,0))</f>
        <v/>
      </c>
      <c r="AH26" s="29" t="str">
        <f>IF(OR(C26="",D26=""),"",IF(AND('Input Variables'!$E$18&gt;=C26,'Input Variables'!$E$18&lt;=D26),1,0))</f>
        <v/>
      </c>
      <c r="AI26" s="29" t="str">
        <f>IF(OR(C26="",D26=""),"",IF(AND('Input Variables'!$E$19&gt;=C26,'Input Variables'!$E$19&lt;=D26),1,0))</f>
        <v/>
      </c>
      <c r="AJ26" s="29">
        <f t="shared" si="12"/>
        <v>0</v>
      </c>
    </row>
    <row r="27" spans="2:36" x14ac:dyDescent="0.2">
      <c r="B27" s="45"/>
      <c r="C27" s="46"/>
      <c r="D27" s="46"/>
      <c r="E27" s="47"/>
      <c r="F27" s="48"/>
      <c r="G27" s="48"/>
      <c r="H27" s="48"/>
      <c r="I27" s="40" t="str">
        <f t="shared" si="4"/>
        <v/>
      </c>
      <c r="J27" s="40" t="str">
        <f>IF(W27="", "", IF(V27="Hours", (W27*('Input Variables'!$E$3/5))*U27*T27, W27*U27*T27))</f>
        <v/>
      </c>
      <c r="K27" s="40" t="str">
        <f>IF(OR(W27="", C27="",D27=""), "", IF(V27="Hours", (AJ27*('Input Variables'!$E$3/5))*U27, AJ27*U27))</f>
        <v/>
      </c>
      <c r="L27" s="40" t="str">
        <f>IF(OR(E27="",G27="",S27=""),"",IF(AND(G27="Yes",V27="Hours"),('Input Variables'!$E$8*('Input Variables'!$E$3/5))*U27*T27,IF(G27="Yes",'Input Variables'!$E$8*U27*T27,0)))</f>
        <v/>
      </c>
      <c r="M27" s="41" t="str">
        <f t="shared" si="0"/>
        <v/>
      </c>
      <c r="N27" s="47"/>
      <c r="O27" s="47"/>
      <c r="P27" s="43" t="str">
        <f t="shared" si="10"/>
        <v/>
      </c>
      <c r="Q27" s="29" t="str">
        <f t="shared" si="2"/>
        <v/>
      </c>
      <c r="R27" s="29" t="str">
        <f t="shared" si="5"/>
        <v/>
      </c>
      <c r="S27" s="29" t="str">
        <f t="shared" si="11"/>
        <v/>
      </c>
      <c r="T27" s="29">
        <f t="shared" si="7"/>
        <v>0</v>
      </c>
      <c r="U27" s="29">
        <f>E27/'Input Variables'!$E$3</f>
        <v>0</v>
      </c>
      <c r="V27" s="29" t="str">
        <f t="shared" si="3"/>
        <v>Days</v>
      </c>
      <c r="W27" s="29" t="str">
        <f>IF(OR(F27="",E27="",S27=""),"",IF(F27='Input Variables'!$E$4,'Input Variables'!$E$6,IF(F27='Input Variables'!$E$5,'Input Variables'!$E$7)))</f>
        <v/>
      </c>
      <c r="X27" s="29" t="str">
        <f>IF(W27="", "", IF(V27="Hours", (W27*'Input Variables'!$E$3/5)*U27, W27*U27))</f>
        <v/>
      </c>
      <c r="Y27" s="29" t="str">
        <f>IF(OR(C27="",D27=""),"",IF(AND('Input Variables'!$E$9&gt;=C27,'Input Variables'!$E$9&lt;=D27),1,0))</f>
        <v/>
      </c>
      <c r="Z27" s="29" t="str">
        <f>IF(OR(C27="",D27=""),"",IF(AND('Input Variables'!$E$10&gt;=C27,'Input Variables'!$E$10&lt;=D27),1,0))</f>
        <v/>
      </c>
      <c r="AA27" s="29" t="str">
        <f>IF(OR(C27="",D27=""),"",IF(AND('Input Variables'!$E$11&gt;=C27,'Input Variables'!$E$11&lt;=D27),1,0))</f>
        <v/>
      </c>
      <c r="AB27" s="29" t="str">
        <f>IF(OR(C27="",D27=""),"",IF(AND('Input Variables'!$E$12&gt;=C27,'Input Variables'!$E$12&lt;=D27),1,0))</f>
        <v/>
      </c>
      <c r="AC27" s="29" t="str">
        <f>IF(OR(C27="",D27=""),"",IF(AND('Input Variables'!$E$13&gt;=C27,'Input Variables'!$E$13&lt;=D27),1,0))</f>
        <v/>
      </c>
      <c r="AD27" s="29" t="str">
        <f>IF(OR(C27="",D27=""),"",IF(AND('Input Variables'!$E$14&gt;=C27,'Input Variables'!$E$14&lt;=D27),1,0))</f>
        <v/>
      </c>
      <c r="AE27" s="29" t="str">
        <f>IF(OR(C27="",D27=""),"",IF(AND('Input Variables'!$E$15&gt;=C27,'Input Variables'!$E$15&lt;=D27),1,0))</f>
        <v/>
      </c>
      <c r="AF27" s="29" t="str">
        <f>IF(OR(C27="",D27=""),"",IF(AND('Input Variables'!$E$16&gt;=C27,'Input Variables'!$E$16&lt;=D27),1,0))</f>
        <v/>
      </c>
      <c r="AG27" s="29" t="str">
        <f>IF(OR(C27="",D27=""),"",IF(AND('Input Variables'!$E$17&gt;=C27,'Input Variables'!$E$17&lt;=D27),1,0))</f>
        <v/>
      </c>
      <c r="AH27" s="29" t="str">
        <f>IF(OR(C27="",D27=""),"",IF(AND('Input Variables'!$E$18&gt;=C27,'Input Variables'!$E$18&lt;=D27),1,0))</f>
        <v/>
      </c>
      <c r="AI27" s="29" t="str">
        <f>IF(OR(C27="",D27=""),"",IF(AND('Input Variables'!$E$19&gt;=C27,'Input Variables'!$E$19&lt;=D27),1,0))</f>
        <v/>
      </c>
      <c r="AJ27" s="29">
        <f t="shared" si="12"/>
        <v>0</v>
      </c>
    </row>
    <row r="28" spans="2:36" x14ac:dyDescent="0.2">
      <c r="B28" s="45"/>
      <c r="C28" s="46"/>
      <c r="D28" s="46"/>
      <c r="E28" s="47"/>
      <c r="F28" s="48"/>
      <c r="G28" s="48"/>
      <c r="H28" s="48"/>
      <c r="I28" s="40" t="str">
        <f t="shared" si="4"/>
        <v/>
      </c>
      <c r="J28" s="40" t="str">
        <f>IF(W28="", "", IF(V28="Hours", (W28*('Input Variables'!$E$3/5))*U28*T28, W28*U28*T28))</f>
        <v/>
      </c>
      <c r="K28" s="40" t="str">
        <f>IF(OR(W28="", C28="",D28=""), "", IF(V28="Hours", (AJ28*('Input Variables'!$E$3/5))*U28, AJ28*U28))</f>
        <v/>
      </c>
      <c r="L28" s="40" t="str">
        <f>IF(OR(E28="",G28="",S28=""),"",IF(AND(G28="Yes",V28="Hours"),('Input Variables'!$E$8*('Input Variables'!$E$3/5))*U28*T28,IF(G28="Yes",'Input Variables'!$E$8*U28*T28,0)))</f>
        <v/>
      </c>
      <c r="M28" s="41" t="str">
        <f t="shared" si="0"/>
        <v/>
      </c>
      <c r="N28" s="47"/>
      <c r="O28" s="47"/>
      <c r="P28" s="43" t="str">
        <f t="shared" si="10"/>
        <v/>
      </c>
      <c r="Q28" s="29" t="str">
        <f t="shared" si="2"/>
        <v/>
      </c>
      <c r="R28" s="29" t="str">
        <f t="shared" si="5"/>
        <v/>
      </c>
      <c r="S28" s="29" t="str">
        <f t="shared" si="11"/>
        <v/>
      </c>
      <c r="T28" s="29">
        <f t="shared" si="7"/>
        <v>0</v>
      </c>
      <c r="U28" s="29">
        <f>E28/'Input Variables'!$E$3</f>
        <v>0</v>
      </c>
      <c r="V28" s="29" t="str">
        <f t="shared" si="3"/>
        <v>Days</v>
      </c>
      <c r="W28" s="29" t="str">
        <f>IF(OR(F28="",E28="",S28=""),"",IF(F28='Input Variables'!$E$4,'Input Variables'!$E$6,IF(F28='Input Variables'!$E$5,'Input Variables'!$E$7)))</f>
        <v/>
      </c>
      <c r="X28" s="29" t="str">
        <f>IF(W28="", "", IF(V28="Hours", (W28*'Input Variables'!$E$3/5)*U28, W28*U28))</f>
        <v/>
      </c>
      <c r="Y28" s="29" t="str">
        <f>IF(OR(C28="",D28=""),"",IF(AND('Input Variables'!$E$9&gt;=C28,'Input Variables'!$E$9&lt;=D28),1,0))</f>
        <v/>
      </c>
      <c r="Z28" s="29" t="str">
        <f>IF(OR(C28="",D28=""),"",IF(AND('Input Variables'!$E$10&gt;=C28,'Input Variables'!$E$10&lt;=D28),1,0))</f>
        <v/>
      </c>
      <c r="AA28" s="29" t="str">
        <f>IF(OR(C28="",D28=""),"",IF(AND('Input Variables'!$E$11&gt;=C28,'Input Variables'!$E$11&lt;=D28),1,0))</f>
        <v/>
      </c>
      <c r="AB28" s="29" t="str">
        <f>IF(OR(C28="",D28=""),"",IF(AND('Input Variables'!$E$12&gt;=C28,'Input Variables'!$E$12&lt;=D28),1,0))</f>
        <v/>
      </c>
      <c r="AC28" s="29" t="str">
        <f>IF(OR(C28="",D28=""),"",IF(AND('Input Variables'!$E$13&gt;=C28,'Input Variables'!$E$13&lt;=D28),1,0))</f>
        <v/>
      </c>
      <c r="AD28" s="29" t="str">
        <f>IF(OR(C28="",D28=""),"",IF(AND('Input Variables'!$E$14&gt;=C28,'Input Variables'!$E$14&lt;=D28),1,0))</f>
        <v/>
      </c>
      <c r="AE28" s="29" t="str">
        <f>IF(OR(C28="",D28=""),"",IF(AND('Input Variables'!$E$15&gt;=C28,'Input Variables'!$E$15&lt;=D28),1,0))</f>
        <v/>
      </c>
      <c r="AF28" s="29" t="str">
        <f>IF(OR(C28="",D28=""),"",IF(AND('Input Variables'!$E$16&gt;=C28,'Input Variables'!$E$16&lt;=D28),1,0))</f>
        <v/>
      </c>
      <c r="AG28" s="29" t="str">
        <f>IF(OR(C28="",D28=""),"",IF(AND('Input Variables'!$E$17&gt;=C28,'Input Variables'!$E$17&lt;=D28),1,0))</f>
        <v/>
      </c>
      <c r="AH28" s="29" t="str">
        <f>IF(OR(C28="",D28=""),"",IF(AND('Input Variables'!$E$18&gt;=C28,'Input Variables'!$E$18&lt;=D28),1,0))</f>
        <v/>
      </c>
      <c r="AI28" s="29" t="str">
        <f>IF(OR(C28="",D28=""),"",IF(AND('Input Variables'!$E$19&gt;=C28,'Input Variables'!$E$19&lt;=D28),1,0))</f>
        <v/>
      </c>
      <c r="AJ28" s="29">
        <f t="shared" si="12"/>
        <v>0</v>
      </c>
    </row>
    <row r="29" spans="2:36" x14ac:dyDescent="0.2">
      <c r="B29" s="45"/>
      <c r="C29" s="46"/>
      <c r="D29" s="46"/>
      <c r="E29" s="47"/>
      <c r="F29" s="48"/>
      <c r="G29" s="48"/>
      <c r="H29" s="48"/>
      <c r="I29" s="40" t="str">
        <f t="shared" si="4"/>
        <v/>
      </c>
      <c r="J29" s="40" t="str">
        <f>IF(W29="", "", IF(V29="Hours", (W29*('Input Variables'!$E$3/5))*U29*T29, W29*U29*T29))</f>
        <v/>
      </c>
      <c r="K29" s="40" t="str">
        <f>IF(OR(W29="", C29="",D29=""), "", IF(V29="Hours", (AJ29*('Input Variables'!$E$3/5))*U29, AJ29*U29))</f>
        <v/>
      </c>
      <c r="L29" s="40" t="str">
        <f>IF(OR(E29="",G29="",S29=""),"",IF(AND(G29="Yes",V29="Hours"),('Input Variables'!$E$8*('Input Variables'!$E$3/5))*U29*T29,IF(G29="Yes",'Input Variables'!$E$8*U29*T29,0)))</f>
        <v/>
      </c>
      <c r="M29" s="41" t="str">
        <f t="shared" si="0"/>
        <v/>
      </c>
      <c r="N29" s="47"/>
      <c r="O29" s="47"/>
      <c r="P29" s="43" t="str">
        <f t="shared" si="10"/>
        <v/>
      </c>
      <c r="Q29" s="29" t="str">
        <f t="shared" si="2"/>
        <v/>
      </c>
      <c r="R29" s="29" t="str">
        <f t="shared" si="5"/>
        <v/>
      </c>
      <c r="S29" s="29" t="str">
        <f t="shared" si="11"/>
        <v/>
      </c>
      <c r="T29" s="29">
        <f t="shared" si="7"/>
        <v>0</v>
      </c>
      <c r="U29" s="29">
        <f>E29/'Input Variables'!$E$3</f>
        <v>0</v>
      </c>
      <c r="V29" s="29" t="str">
        <f t="shared" si="3"/>
        <v>Days</v>
      </c>
      <c r="W29" s="29" t="str">
        <f>IF(OR(F29="",E29="",S29=""),"",IF(F29='Input Variables'!$E$4,'Input Variables'!$E$6,IF(F29='Input Variables'!$E$5,'Input Variables'!$E$7)))</f>
        <v/>
      </c>
      <c r="X29" s="29" t="str">
        <f>IF(W29="", "", IF(V29="Hours", (W29*'Input Variables'!$E$3/5)*U29, W29*U29))</f>
        <v/>
      </c>
      <c r="Y29" s="29" t="str">
        <f>IF(OR(C29="",D29=""),"",IF(AND('Input Variables'!$E$9&gt;=C29,'Input Variables'!$E$9&lt;=D29),1,0))</f>
        <v/>
      </c>
      <c r="Z29" s="29" t="str">
        <f>IF(OR(C29="",D29=""),"",IF(AND('Input Variables'!$E$10&gt;=C29,'Input Variables'!$E$10&lt;=D29),1,0))</f>
        <v/>
      </c>
      <c r="AA29" s="29" t="str">
        <f>IF(OR(C29="",D29=""),"",IF(AND('Input Variables'!$E$11&gt;=C29,'Input Variables'!$E$11&lt;=D29),1,0))</f>
        <v/>
      </c>
      <c r="AB29" s="29" t="str">
        <f>IF(OR(C29="",D29=""),"",IF(AND('Input Variables'!$E$12&gt;=C29,'Input Variables'!$E$12&lt;=D29),1,0))</f>
        <v/>
      </c>
      <c r="AC29" s="29" t="str">
        <f>IF(OR(C29="",D29=""),"",IF(AND('Input Variables'!$E$13&gt;=C29,'Input Variables'!$E$13&lt;=D29),1,0))</f>
        <v/>
      </c>
      <c r="AD29" s="29" t="str">
        <f>IF(OR(C29="",D29=""),"",IF(AND('Input Variables'!$E$14&gt;=C29,'Input Variables'!$E$14&lt;=D29),1,0))</f>
        <v/>
      </c>
      <c r="AE29" s="29" t="str">
        <f>IF(OR(C29="",D29=""),"",IF(AND('Input Variables'!$E$15&gt;=C29,'Input Variables'!$E$15&lt;=D29),1,0))</f>
        <v/>
      </c>
      <c r="AF29" s="29" t="str">
        <f>IF(OR(C29="",D29=""),"",IF(AND('Input Variables'!$E$16&gt;=C29,'Input Variables'!$E$16&lt;=D29),1,0))</f>
        <v/>
      </c>
      <c r="AG29" s="29" t="str">
        <f>IF(OR(C29="",D29=""),"",IF(AND('Input Variables'!$E$17&gt;=C29,'Input Variables'!$E$17&lt;=D29),1,0))</f>
        <v/>
      </c>
      <c r="AH29" s="29" t="str">
        <f>IF(OR(C29="",D29=""),"",IF(AND('Input Variables'!$E$18&gt;=C29,'Input Variables'!$E$18&lt;=D29),1,0))</f>
        <v/>
      </c>
      <c r="AI29" s="29" t="str">
        <f>IF(OR(C29="",D29=""),"",IF(AND('Input Variables'!$E$19&gt;=C29,'Input Variables'!$E$19&lt;=D29),1,0))</f>
        <v/>
      </c>
      <c r="AJ29" s="29">
        <f t="shared" si="12"/>
        <v>0</v>
      </c>
    </row>
    <row r="30" spans="2:36" x14ac:dyDescent="0.2">
      <c r="B30" s="45"/>
      <c r="C30" s="46"/>
      <c r="D30" s="46"/>
      <c r="E30" s="47"/>
      <c r="F30" s="48"/>
      <c r="G30" s="48"/>
      <c r="H30" s="48"/>
      <c r="I30" s="40" t="str">
        <f t="shared" si="4"/>
        <v/>
      </c>
      <c r="J30" s="40" t="str">
        <f>IF(W30="", "", IF(V30="Hours", (W30*('Input Variables'!$E$3/5))*U30*T30, W30*U30*T30))</f>
        <v/>
      </c>
      <c r="K30" s="40" t="str">
        <f>IF(OR(W30="", C30="",D30=""), "", IF(V30="Hours", (AJ30*('Input Variables'!$E$3/5))*U30, AJ30*U30))</f>
        <v/>
      </c>
      <c r="L30" s="40" t="str">
        <f>IF(OR(E30="",G30="",S30=""),"",IF(AND(G30="Yes",V30="Hours"),('Input Variables'!$E$8*('Input Variables'!$E$3/5))*U30*T30,IF(G30="Yes",'Input Variables'!$E$8*U30*T30,0)))</f>
        <v/>
      </c>
      <c r="M30" s="41" t="str">
        <f t="shared" si="0"/>
        <v/>
      </c>
      <c r="N30" s="47"/>
      <c r="O30" s="47"/>
      <c r="P30" s="43" t="str">
        <f t="shared" si="10"/>
        <v/>
      </c>
      <c r="Q30" s="29" t="str">
        <f t="shared" si="2"/>
        <v/>
      </c>
      <c r="R30" s="29" t="str">
        <f t="shared" si="5"/>
        <v/>
      </c>
      <c r="S30" s="29" t="str">
        <f t="shared" si="11"/>
        <v/>
      </c>
      <c r="T30" s="29">
        <f t="shared" si="7"/>
        <v>0</v>
      </c>
      <c r="U30" s="29">
        <f>E30/'Input Variables'!$E$3</f>
        <v>0</v>
      </c>
      <c r="V30" s="29" t="str">
        <f t="shared" si="3"/>
        <v>Days</v>
      </c>
      <c r="W30" s="29" t="str">
        <f>IF(OR(F30="",E30="",S30=""),"",IF(F30='Input Variables'!$E$4,'Input Variables'!$E$6,IF(F30='Input Variables'!$E$5,'Input Variables'!$E$7)))</f>
        <v/>
      </c>
      <c r="X30" s="29" t="str">
        <f>IF(W30="", "", IF(V30="Hours", (W30*'Input Variables'!$E$3/5)*U30, W30*U30))</f>
        <v/>
      </c>
      <c r="Y30" s="29" t="str">
        <f>IF(OR(C30="",D30=""),"",IF(AND('Input Variables'!$E$9&gt;=C30,'Input Variables'!$E$9&lt;=D30),1,0))</f>
        <v/>
      </c>
      <c r="Z30" s="29" t="str">
        <f>IF(OR(C30="",D30=""),"",IF(AND('Input Variables'!$E$10&gt;=C30,'Input Variables'!$E$10&lt;=D30),1,0))</f>
        <v/>
      </c>
      <c r="AA30" s="29" t="str">
        <f>IF(OR(C30="",D30=""),"",IF(AND('Input Variables'!$E$11&gt;=C30,'Input Variables'!$E$11&lt;=D30),1,0))</f>
        <v/>
      </c>
      <c r="AB30" s="29" t="str">
        <f>IF(OR(C30="",D30=""),"",IF(AND('Input Variables'!$E$12&gt;=C30,'Input Variables'!$E$12&lt;=D30),1,0))</f>
        <v/>
      </c>
      <c r="AC30" s="29" t="str">
        <f>IF(OR(C30="",D30=""),"",IF(AND('Input Variables'!$E$13&gt;=C30,'Input Variables'!$E$13&lt;=D30),1,0))</f>
        <v/>
      </c>
      <c r="AD30" s="29" t="str">
        <f>IF(OR(C30="",D30=""),"",IF(AND('Input Variables'!$E$14&gt;=C30,'Input Variables'!$E$14&lt;=D30),1,0))</f>
        <v/>
      </c>
      <c r="AE30" s="29" t="str">
        <f>IF(OR(C30="",D30=""),"",IF(AND('Input Variables'!$E$15&gt;=C30,'Input Variables'!$E$15&lt;=D30),1,0))</f>
        <v/>
      </c>
      <c r="AF30" s="29" t="str">
        <f>IF(OR(C30="",D30=""),"",IF(AND('Input Variables'!$E$16&gt;=C30,'Input Variables'!$E$16&lt;=D30),1,0))</f>
        <v/>
      </c>
      <c r="AG30" s="29" t="str">
        <f>IF(OR(C30="",D30=""),"",IF(AND('Input Variables'!$E$17&gt;=C30,'Input Variables'!$E$17&lt;=D30),1,0))</f>
        <v/>
      </c>
      <c r="AH30" s="29" t="str">
        <f>IF(OR(C30="",D30=""),"",IF(AND('Input Variables'!$E$18&gt;=C30,'Input Variables'!$E$18&lt;=D30),1,0))</f>
        <v/>
      </c>
      <c r="AI30" s="29" t="str">
        <f>IF(OR(C30="",D30=""),"",IF(AND('Input Variables'!$E$19&gt;=C30,'Input Variables'!$E$19&lt;=D30),1,0))</f>
        <v/>
      </c>
      <c r="AJ30" s="29">
        <f t="shared" si="12"/>
        <v>0</v>
      </c>
    </row>
    <row r="31" spans="2:36" x14ac:dyDescent="0.2">
      <c r="B31" s="45"/>
      <c r="C31" s="46"/>
      <c r="D31" s="46"/>
      <c r="E31" s="47"/>
      <c r="F31" s="48"/>
      <c r="G31" s="48"/>
      <c r="H31" s="48"/>
      <c r="I31" s="40" t="str">
        <f t="shared" si="4"/>
        <v/>
      </c>
      <c r="J31" s="40" t="str">
        <f>IF(W31="", "", IF(V31="Hours", (W31*('Input Variables'!$E$3/5))*U31*T31, W31*U31*T31))</f>
        <v/>
      </c>
      <c r="K31" s="40" t="str">
        <f>IF(OR(W31="", C31="",D31=""), "", IF(V31="Hours", (AJ31*('Input Variables'!$E$3/5))*U31, AJ31*U31))</f>
        <v/>
      </c>
      <c r="L31" s="40" t="str">
        <f>IF(OR(E31="",G31="",S31=""),"",IF(AND(G31="Yes",V31="Hours"),('Input Variables'!$E$8*('Input Variables'!$E$3/5))*U31*T31,IF(G31="Yes",'Input Variables'!$E$8*U31*T31,0)))</f>
        <v/>
      </c>
      <c r="M31" s="41" t="str">
        <f t="shared" si="0"/>
        <v/>
      </c>
      <c r="N31" s="47"/>
      <c r="O31" s="47"/>
      <c r="P31" s="43" t="str">
        <f t="shared" si="10"/>
        <v/>
      </c>
      <c r="Q31" s="29" t="str">
        <f t="shared" si="2"/>
        <v/>
      </c>
      <c r="R31" s="29" t="str">
        <f t="shared" si="5"/>
        <v/>
      </c>
      <c r="S31" s="29" t="str">
        <f t="shared" si="11"/>
        <v/>
      </c>
      <c r="T31" s="29">
        <f t="shared" si="7"/>
        <v>0</v>
      </c>
      <c r="U31" s="29">
        <f>E31/'Input Variables'!$E$3</f>
        <v>0</v>
      </c>
      <c r="V31" s="29" t="str">
        <f t="shared" si="3"/>
        <v>Days</v>
      </c>
      <c r="W31" s="29" t="str">
        <f>IF(OR(F31="",E31="",S31=""),"",IF(F31='Input Variables'!$E$4,'Input Variables'!$E$6,IF(F31='Input Variables'!$E$5,'Input Variables'!$E$7)))</f>
        <v/>
      </c>
      <c r="X31" s="29" t="str">
        <f>IF(W31="", "", IF(V31="Hours", (W31*'Input Variables'!$E$3/5)*U31, W31*U31))</f>
        <v/>
      </c>
      <c r="Y31" s="29" t="str">
        <f>IF(OR(C31="",D31=""),"",IF(AND('Input Variables'!$E$9&gt;=C31,'Input Variables'!$E$9&lt;=D31),1,0))</f>
        <v/>
      </c>
      <c r="Z31" s="29" t="str">
        <f>IF(OR(C31="",D31=""),"",IF(AND('Input Variables'!$E$10&gt;=C31,'Input Variables'!$E$10&lt;=D31),1,0))</f>
        <v/>
      </c>
      <c r="AA31" s="29" t="str">
        <f>IF(OR(C31="",D31=""),"",IF(AND('Input Variables'!$E$11&gt;=C31,'Input Variables'!$E$11&lt;=D31),1,0))</f>
        <v/>
      </c>
      <c r="AB31" s="29" t="str">
        <f>IF(OR(C31="",D31=""),"",IF(AND('Input Variables'!$E$12&gt;=C31,'Input Variables'!$E$12&lt;=D31),1,0))</f>
        <v/>
      </c>
      <c r="AC31" s="29" t="str">
        <f>IF(OR(C31="",D31=""),"",IF(AND('Input Variables'!$E$13&gt;=C31,'Input Variables'!$E$13&lt;=D31),1,0))</f>
        <v/>
      </c>
      <c r="AD31" s="29" t="str">
        <f>IF(OR(C31="",D31=""),"",IF(AND('Input Variables'!$E$14&gt;=C31,'Input Variables'!$E$14&lt;=D31),1,0))</f>
        <v/>
      </c>
      <c r="AE31" s="29" t="str">
        <f>IF(OR(C31="",D31=""),"",IF(AND('Input Variables'!$E$15&gt;=C31,'Input Variables'!$E$15&lt;=D31),1,0))</f>
        <v/>
      </c>
      <c r="AF31" s="29" t="str">
        <f>IF(OR(C31="",D31=""),"",IF(AND('Input Variables'!$E$16&gt;=C31,'Input Variables'!$E$16&lt;=D31),1,0))</f>
        <v/>
      </c>
      <c r="AG31" s="29" t="str">
        <f>IF(OR(C31="",D31=""),"",IF(AND('Input Variables'!$E$17&gt;=C31,'Input Variables'!$E$17&lt;=D31),1,0))</f>
        <v/>
      </c>
      <c r="AH31" s="29" t="str">
        <f>IF(OR(C31="",D31=""),"",IF(AND('Input Variables'!$E$18&gt;=C31,'Input Variables'!$E$18&lt;=D31),1,0))</f>
        <v/>
      </c>
      <c r="AI31" s="29" t="str">
        <f>IF(OR(C31="",D31=""),"",IF(AND('Input Variables'!$E$19&gt;=C31,'Input Variables'!$E$19&lt;=D31),1,0))</f>
        <v/>
      </c>
      <c r="AJ31" s="29">
        <f t="shared" si="12"/>
        <v>0</v>
      </c>
    </row>
    <row r="32" spans="2:36" x14ac:dyDescent="0.2">
      <c r="B32" s="45"/>
      <c r="C32" s="46"/>
      <c r="D32" s="46"/>
      <c r="E32" s="47"/>
      <c r="F32" s="48"/>
      <c r="G32" s="48"/>
      <c r="H32" s="48"/>
      <c r="I32" s="40" t="str">
        <f t="shared" si="4"/>
        <v/>
      </c>
      <c r="J32" s="40" t="str">
        <f>IF(W32="", "", IF(V32="Hours", (W32*('Input Variables'!$E$3/5))*U32*T32, W32*U32*T32))</f>
        <v/>
      </c>
      <c r="K32" s="40" t="str">
        <f>IF(OR(W32="", C32="",D32=""), "", IF(V32="Hours", (AJ32*('Input Variables'!$E$3/5))*U32, AJ32*U32))</f>
        <v/>
      </c>
      <c r="L32" s="40" t="str">
        <f>IF(OR(E32="",G32="",S32=""),"",IF(AND(G32="Yes",V32="Hours"),('Input Variables'!$E$8*('Input Variables'!$E$3/5))*U32*T32,IF(G32="Yes",'Input Variables'!$E$8*U32*T32,0)))</f>
        <v/>
      </c>
      <c r="M32" s="41" t="str">
        <f t="shared" si="0"/>
        <v/>
      </c>
      <c r="N32" s="47"/>
      <c r="O32" s="47"/>
      <c r="P32" s="43" t="str">
        <f t="shared" si="10"/>
        <v/>
      </c>
      <c r="Q32" s="29" t="str">
        <f t="shared" si="2"/>
        <v/>
      </c>
      <c r="R32" s="29" t="str">
        <f t="shared" si="5"/>
        <v/>
      </c>
      <c r="S32" s="29" t="str">
        <f t="shared" si="11"/>
        <v/>
      </c>
      <c r="T32" s="29">
        <f t="shared" si="7"/>
        <v>0</v>
      </c>
      <c r="U32" s="29">
        <f>E32/'Input Variables'!$E$3</f>
        <v>0</v>
      </c>
      <c r="V32" s="29" t="str">
        <f t="shared" si="3"/>
        <v>Days</v>
      </c>
      <c r="W32" s="29" t="str">
        <f>IF(OR(F32="",E32="",S32=""),"",IF(F32='Input Variables'!$E$4,'Input Variables'!$E$6,IF(F32='Input Variables'!$E$5,'Input Variables'!$E$7)))</f>
        <v/>
      </c>
      <c r="X32" s="29" t="str">
        <f>IF(W32="", "", IF(V32="Hours", (W32*'Input Variables'!$E$3/5)*U32, W32*U32))</f>
        <v/>
      </c>
      <c r="Y32" s="29" t="str">
        <f>IF(OR(C32="",D32=""),"",IF(AND('Input Variables'!$E$9&gt;=C32,'Input Variables'!$E$9&lt;=D32),1,0))</f>
        <v/>
      </c>
      <c r="Z32" s="29" t="str">
        <f>IF(OR(C32="",D32=""),"",IF(AND('Input Variables'!$E$10&gt;=C32,'Input Variables'!$E$10&lt;=D32),1,0))</f>
        <v/>
      </c>
      <c r="AA32" s="29" t="str">
        <f>IF(OR(C32="",D32=""),"",IF(AND('Input Variables'!$E$11&gt;=C32,'Input Variables'!$E$11&lt;=D32),1,0))</f>
        <v/>
      </c>
      <c r="AB32" s="29" t="str">
        <f>IF(OR(C32="",D32=""),"",IF(AND('Input Variables'!$E$12&gt;=C32,'Input Variables'!$E$12&lt;=D32),1,0))</f>
        <v/>
      </c>
      <c r="AC32" s="29" t="str">
        <f>IF(OR(C32="",D32=""),"",IF(AND('Input Variables'!$E$13&gt;=C32,'Input Variables'!$E$13&lt;=D32),1,0))</f>
        <v/>
      </c>
      <c r="AD32" s="29" t="str">
        <f>IF(OR(C32="",D32=""),"",IF(AND('Input Variables'!$E$14&gt;=C32,'Input Variables'!$E$14&lt;=D32),1,0))</f>
        <v/>
      </c>
      <c r="AE32" s="29" t="str">
        <f>IF(OR(C32="",D32=""),"",IF(AND('Input Variables'!$E$15&gt;=C32,'Input Variables'!$E$15&lt;=D32),1,0))</f>
        <v/>
      </c>
      <c r="AF32" s="29" t="str">
        <f>IF(OR(C32="",D32=""),"",IF(AND('Input Variables'!$E$16&gt;=C32,'Input Variables'!$E$16&lt;=D32),1,0))</f>
        <v/>
      </c>
      <c r="AG32" s="29" t="str">
        <f>IF(OR(C32="",D32=""),"",IF(AND('Input Variables'!$E$17&gt;=C32,'Input Variables'!$E$17&lt;=D32),1,0))</f>
        <v/>
      </c>
      <c r="AH32" s="29" t="str">
        <f>IF(OR(C32="",D32=""),"",IF(AND('Input Variables'!$E$18&gt;=C32,'Input Variables'!$E$18&lt;=D32),1,0))</f>
        <v/>
      </c>
      <c r="AI32" s="29" t="str">
        <f>IF(OR(C32="",D32=""),"",IF(AND('Input Variables'!$E$19&gt;=C32,'Input Variables'!$E$19&lt;=D32),1,0))</f>
        <v/>
      </c>
      <c r="AJ32" s="29">
        <f t="shared" si="12"/>
        <v>0</v>
      </c>
    </row>
    <row r="33" spans="2:36" x14ac:dyDescent="0.2">
      <c r="B33" s="45"/>
      <c r="C33" s="46"/>
      <c r="D33" s="46"/>
      <c r="E33" s="47"/>
      <c r="F33" s="48"/>
      <c r="G33" s="48"/>
      <c r="H33" s="48"/>
      <c r="I33" s="40" t="str">
        <f t="shared" si="4"/>
        <v/>
      </c>
      <c r="J33" s="40" t="str">
        <f>IF(W33="", "", IF(V33="Hours", (W33*('Input Variables'!$E$3/5))*U33*T33, W33*U33*T33))</f>
        <v/>
      </c>
      <c r="K33" s="40" t="str">
        <f>IF(OR(W33="", C33="",D33=""), "", IF(V33="Hours", (AJ33*('Input Variables'!$E$3/5))*U33, AJ33*U33))</f>
        <v/>
      </c>
      <c r="L33" s="40" t="str">
        <f>IF(OR(E33="",G33="",S33=""),"",IF(AND(G33="Yes",V33="Hours"),('Input Variables'!$E$8*('Input Variables'!$E$3/5))*U33*T33,IF(G33="Yes",'Input Variables'!$E$8*U33*T33,0)))</f>
        <v/>
      </c>
      <c r="M33" s="41" t="str">
        <f t="shared" si="0"/>
        <v/>
      </c>
      <c r="N33" s="47"/>
      <c r="O33" s="47"/>
      <c r="P33" s="43" t="str">
        <f t="shared" si="10"/>
        <v/>
      </c>
      <c r="Q33" s="29" t="str">
        <f t="shared" si="2"/>
        <v/>
      </c>
      <c r="R33" s="29" t="str">
        <f t="shared" si="5"/>
        <v/>
      </c>
      <c r="S33" s="29" t="str">
        <f t="shared" si="11"/>
        <v/>
      </c>
      <c r="T33" s="29">
        <f t="shared" si="7"/>
        <v>0</v>
      </c>
      <c r="U33" s="29">
        <f>E33/'Input Variables'!$E$3</f>
        <v>0</v>
      </c>
      <c r="V33" s="29" t="str">
        <f t="shared" si="3"/>
        <v>Days</v>
      </c>
      <c r="W33" s="29" t="str">
        <f>IF(OR(F33="",E33="",S33=""),"",IF(F33='Input Variables'!$E$4,'Input Variables'!$E$6,IF(F33='Input Variables'!$E$5,'Input Variables'!$E$7)))</f>
        <v/>
      </c>
      <c r="X33" s="29" t="str">
        <f>IF(W33="", "", IF(V33="Hours", (W33*'Input Variables'!$E$3/5)*U33, W33*U33))</f>
        <v/>
      </c>
      <c r="Y33" s="29" t="str">
        <f>IF(OR(C33="",D33=""),"",IF(AND('Input Variables'!$E$9&gt;=C33,'Input Variables'!$E$9&lt;=D33),1,0))</f>
        <v/>
      </c>
      <c r="Z33" s="29" t="str">
        <f>IF(OR(C33="",D33=""),"",IF(AND('Input Variables'!$E$10&gt;=C33,'Input Variables'!$E$10&lt;=D33),1,0))</f>
        <v/>
      </c>
      <c r="AA33" s="29" t="str">
        <f>IF(OR(C33="",D33=""),"",IF(AND('Input Variables'!$E$11&gt;=C33,'Input Variables'!$E$11&lt;=D33),1,0))</f>
        <v/>
      </c>
      <c r="AB33" s="29" t="str">
        <f>IF(OR(C33="",D33=""),"",IF(AND('Input Variables'!$E$12&gt;=C33,'Input Variables'!$E$12&lt;=D33),1,0))</f>
        <v/>
      </c>
      <c r="AC33" s="29" t="str">
        <f>IF(OR(C33="",D33=""),"",IF(AND('Input Variables'!$E$13&gt;=C33,'Input Variables'!$E$13&lt;=D33),1,0))</f>
        <v/>
      </c>
      <c r="AD33" s="29" t="str">
        <f>IF(OR(C33="",D33=""),"",IF(AND('Input Variables'!$E$14&gt;=C33,'Input Variables'!$E$14&lt;=D33),1,0))</f>
        <v/>
      </c>
      <c r="AE33" s="29" t="str">
        <f>IF(OR(C33="",D33=""),"",IF(AND('Input Variables'!$E$15&gt;=C33,'Input Variables'!$E$15&lt;=D33),1,0))</f>
        <v/>
      </c>
      <c r="AF33" s="29" t="str">
        <f>IF(OR(C33="",D33=""),"",IF(AND('Input Variables'!$E$16&gt;=C33,'Input Variables'!$E$16&lt;=D33),1,0))</f>
        <v/>
      </c>
      <c r="AG33" s="29" t="str">
        <f>IF(OR(C33="",D33=""),"",IF(AND('Input Variables'!$E$17&gt;=C33,'Input Variables'!$E$17&lt;=D33),1,0))</f>
        <v/>
      </c>
      <c r="AH33" s="29" t="str">
        <f>IF(OR(C33="",D33=""),"",IF(AND('Input Variables'!$E$18&gt;=C33,'Input Variables'!$E$18&lt;=D33),1,0))</f>
        <v/>
      </c>
      <c r="AI33" s="29" t="str">
        <f>IF(OR(C33="",D33=""),"",IF(AND('Input Variables'!$E$19&gt;=C33,'Input Variables'!$E$19&lt;=D33),1,0))</f>
        <v/>
      </c>
      <c r="AJ33" s="29">
        <f t="shared" si="12"/>
        <v>0</v>
      </c>
    </row>
    <row r="34" spans="2:36" x14ac:dyDescent="0.2">
      <c r="B34" s="45"/>
      <c r="C34" s="46"/>
      <c r="D34" s="46"/>
      <c r="E34" s="47"/>
      <c r="F34" s="48"/>
      <c r="G34" s="48"/>
      <c r="H34" s="48"/>
      <c r="I34" s="40" t="str">
        <f>IF(W34="", "", V34)</f>
        <v/>
      </c>
      <c r="J34" s="40" t="str">
        <f>IF(W34="", "", IF(V34="Hours", (W34*('Input Variables'!$E$3/5))*U34*T34, W34*U34*T34))</f>
        <v/>
      </c>
      <c r="K34" s="40" t="str">
        <f>IF(OR(W34="", C34="",D34=""), "", IF(V34="Hours", (AJ34*('Input Variables'!$E$3/5))*U34, AJ34*U34))</f>
        <v/>
      </c>
      <c r="L34" s="40" t="str">
        <f>IF(OR(E34="",G34="",S34=""),"",IF(AND(G34="Yes",V34="Hours"),('Input Variables'!$E$8*('Input Variables'!$E$3/5))*U34*T34,IF(G34="Yes",'Input Variables'!$E$8*U34*T34,0)))</f>
        <v/>
      </c>
      <c r="M34" s="41" t="str">
        <f t="shared" si="0"/>
        <v/>
      </c>
      <c r="N34" s="47"/>
      <c r="O34" s="47"/>
      <c r="P34" s="43" t="str">
        <f t="shared" si="10"/>
        <v/>
      </c>
      <c r="Q34" s="29" t="str">
        <f t="shared" si="2"/>
        <v/>
      </c>
      <c r="R34" s="29" t="str">
        <f t="shared" si="5"/>
        <v/>
      </c>
      <c r="S34" s="29" t="str">
        <f t="shared" si="11"/>
        <v/>
      </c>
      <c r="T34" s="29">
        <f t="shared" si="7"/>
        <v>0</v>
      </c>
      <c r="U34" s="29">
        <f>E34/'Input Variables'!$E$3</f>
        <v>0</v>
      </c>
      <c r="V34" s="29" t="str">
        <f t="shared" si="3"/>
        <v>Days</v>
      </c>
      <c r="W34" s="29" t="str">
        <f>IF(OR(F34="",E34="",S34=""),"",IF(F34='Input Variables'!$E$4,'Input Variables'!$E$6,IF(F34='Input Variables'!$E$5,'Input Variables'!$E$7)))</f>
        <v/>
      </c>
      <c r="X34" s="29" t="str">
        <f>IF(W34="", "", IF(V34="Hours", (W34*'Input Variables'!$E$3/5)*U34, W34*U34))</f>
        <v/>
      </c>
      <c r="Y34" s="29" t="str">
        <f>IF(OR(C34="",D34=""),"",IF(AND('Input Variables'!$E$9&gt;=C34,'Input Variables'!$E$9&lt;=D34),1,0))</f>
        <v/>
      </c>
      <c r="Z34" s="29" t="str">
        <f>IF(OR(C34="",D34=""),"",IF(AND('Input Variables'!$E$10&gt;=C34,'Input Variables'!$E$10&lt;=D34),1,0))</f>
        <v/>
      </c>
      <c r="AA34" s="29" t="str">
        <f>IF(OR(C34="",D34=""),"",IF(AND('Input Variables'!$E$11&gt;=C34,'Input Variables'!$E$11&lt;=D34),1,0))</f>
        <v/>
      </c>
      <c r="AB34" s="29" t="str">
        <f>IF(OR(C34="",D34=""),"",IF(AND('Input Variables'!$E$12&gt;=C34,'Input Variables'!$E$12&lt;=D34),1,0))</f>
        <v/>
      </c>
      <c r="AC34" s="29" t="str">
        <f>IF(OR(C34="",D34=""),"",IF(AND('Input Variables'!$E$13&gt;=C34,'Input Variables'!$E$13&lt;=D34),1,0))</f>
        <v/>
      </c>
      <c r="AD34" s="29" t="str">
        <f>IF(OR(C34="",D34=""),"",IF(AND('Input Variables'!$E$14&gt;=C34,'Input Variables'!$E$14&lt;=D34),1,0))</f>
        <v/>
      </c>
      <c r="AE34" s="29" t="str">
        <f>IF(OR(C34="",D34=""),"",IF(AND('Input Variables'!$E$15&gt;=C34,'Input Variables'!$E$15&lt;=D34),1,0))</f>
        <v/>
      </c>
      <c r="AF34" s="29" t="str">
        <f>IF(OR(C34="",D34=""),"",IF(AND('Input Variables'!$E$16&gt;=C34,'Input Variables'!$E$16&lt;=D34),1,0))</f>
        <v/>
      </c>
      <c r="AG34" s="29" t="str">
        <f>IF(OR(C34="",D34=""),"",IF(AND('Input Variables'!$E$17&gt;=C34,'Input Variables'!$E$17&lt;=D34),1,0))</f>
        <v/>
      </c>
      <c r="AH34" s="29" t="str">
        <f>IF(OR(C34="",D34=""),"",IF(AND('Input Variables'!$E$18&gt;=C34,'Input Variables'!$E$18&lt;=D34),1,0))</f>
        <v/>
      </c>
      <c r="AI34" s="29" t="str">
        <f>IF(OR(C34="",D34=""),"",IF(AND('Input Variables'!$E$19&gt;=C34,'Input Variables'!$E$19&lt;=D34),1,0))</f>
        <v/>
      </c>
      <c r="AJ34" s="29">
        <f t="shared" si="12"/>
        <v>0</v>
      </c>
    </row>
    <row r="35" spans="2:36" x14ac:dyDescent="0.2">
      <c r="B35" s="45"/>
      <c r="C35" s="46"/>
      <c r="D35" s="46"/>
      <c r="E35" s="47"/>
      <c r="F35" s="48"/>
      <c r="G35" s="48"/>
      <c r="H35" s="48"/>
      <c r="I35" s="40" t="str">
        <f t="shared" si="4"/>
        <v/>
      </c>
      <c r="J35" s="40" t="str">
        <f>IF(W35="", "", IF(V35="Hours", (W35*('Input Variables'!$E$3/5))*U35*T35, W35*U35*T35))</f>
        <v/>
      </c>
      <c r="K35" s="40" t="str">
        <f>IF(OR(W35="", C35="",D35=""), "", IF(V35="Hours", (AJ35*('Input Variables'!$E$3/5))*U35, AJ35*U35))</f>
        <v/>
      </c>
      <c r="L35" s="40" t="str">
        <f>IF(OR(E35="",G35="",S35=""),"",IF(AND(G35="Yes",V35="Hours"),('Input Variables'!$E$8*('Input Variables'!$E$3/5))*U35*T35,IF(G35="Yes",'Input Variables'!$E$8*U35*T35,0)))</f>
        <v/>
      </c>
      <c r="M35" s="41" t="str">
        <f t="shared" si="0"/>
        <v/>
      </c>
      <c r="N35" s="47"/>
      <c r="O35" s="47"/>
      <c r="P35" s="43" t="str">
        <f t="shared" ref="P35:P44" si="13">IF(S35="Check dates!", CONCATENATE(" ",S35), "")</f>
        <v/>
      </c>
      <c r="Q35" s="29" t="str">
        <f t="shared" si="2"/>
        <v/>
      </c>
      <c r="R35" s="29" t="str">
        <f t="shared" si="5"/>
        <v/>
      </c>
      <c r="S35" s="29" t="str">
        <f t="shared" ref="S35:S44" si="14">IF(Q35="", "", IF(OR(Q35&lt;0), "Check dates!", IF(R35&gt;52, "Check dates!", R35)))</f>
        <v/>
      </c>
      <c r="T35" s="29">
        <f t="shared" si="7"/>
        <v>0</v>
      </c>
      <c r="U35" s="29">
        <f>E35/'Input Variables'!$E$3</f>
        <v>0</v>
      </c>
      <c r="V35" s="29" t="str">
        <f t="shared" si="3"/>
        <v>Days</v>
      </c>
      <c r="W35" s="29" t="str">
        <f>IF(OR(F35="",E35="",S35=""),"",IF(F35='Input Variables'!$E$4,'Input Variables'!$E$6,IF(F35='Input Variables'!$E$5,'Input Variables'!$E$7)))</f>
        <v/>
      </c>
      <c r="X35" s="29" t="str">
        <f>IF(W35="", "", IF(V35="Hours", (W35*'Input Variables'!$E$3/5)*U35, W35*U35))</f>
        <v/>
      </c>
      <c r="Y35" s="29" t="str">
        <f>IF(OR(C35="",D35=""),"",IF(AND('Input Variables'!$E$9&gt;=C35,'Input Variables'!$E$9&lt;=D35),1,0))</f>
        <v/>
      </c>
      <c r="Z35" s="29" t="str">
        <f>IF(OR(C35="",D35=""),"",IF(AND('Input Variables'!$E$10&gt;=C35,'Input Variables'!$E$10&lt;=D35),1,0))</f>
        <v/>
      </c>
      <c r="AA35" s="29" t="str">
        <f>IF(OR(C35="",D35=""),"",IF(AND('Input Variables'!$E$11&gt;=C35,'Input Variables'!$E$11&lt;=D35),1,0))</f>
        <v/>
      </c>
      <c r="AB35" s="29" t="str">
        <f>IF(OR(C35="",D35=""),"",IF(AND('Input Variables'!$E$12&gt;=C35,'Input Variables'!$E$12&lt;=D35),1,0))</f>
        <v/>
      </c>
      <c r="AC35" s="29" t="str">
        <f>IF(OR(C35="",D35=""),"",IF(AND('Input Variables'!$E$13&gt;=C35,'Input Variables'!$E$13&lt;=D35),1,0))</f>
        <v/>
      </c>
      <c r="AD35" s="29" t="str">
        <f>IF(OR(C35="",D35=""),"",IF(AND('Input Variables'!$E$14&gt;=C35,'Input Variables'!$E$14&lt;=D35),1,0))</f>
        <v/>
      </c>
      <c r="AE35" s="29" t="str">
        <f>IF(OR(C35="",D35=""),"",IF(AND('Input Variables'!$E$15&gt;=C35,'Input Variables'!$E$15&lt;=D35),1,0))</f>
        <v/>
      </c>
      <c r="AF35" s="29" t="str">
        <f>IF(OR(C35="",D35=""),"",IF(AND('Input Variables'!$E$16&gt;=C35,'Input Variables'!$E$16&lt;=D35),1,0))</f>
        <v/>
      </c>
      <c r="AG35" s="29" t="str">
        <f>IF(OR(C35="",D35=""),"",IF(AND('Input Variables'!$E$17&gt;=C35,'Input Variables'!$E$17&lt;=D35),1,0))</f>
        <v/>
      </c>
      <c r="AH35" s="29" t="str">
        <f>IF(OR(C35="",D35=""),"",IF(AND('Input Variables'!$E$18&gt;=C35,'Input Variables'!$E$18&lt;=D35),1,0))</f>
        <v/>
      </c>
      <c r="AI35" s="29" t="str">
        <f>IF(OR(C35="",D35=""),"",IF(AND('Input Variables'!$E$19&gt;=C35,'Input Variables'!$E$19&lt;=D35),1,0))</f>
        <v/>
      </c>
      <c r="AJ35" s="29">
        <f t="shared" ref="AJ35:AJ44" si="15">SUM(Y35:AI35)</f>
        <v>0</v>
      </c>
    </row>
    <row r="36" spans="2:36" x14ac:dyDescent="0.2">
      <c r="B36" s="45"/>
      <c r="C36" s="46"/>
      <c r="D36" s="46"/>
      <c r="E36" s="47"/>
      <c r="F36" s="48"/>
      <c r="G36" s="48"/>
      <c r="H36" s="48"/>
      <c r="I36" s="40" t="str">
        <f t="shared" si="4"/>
        <v/>
      </c>
      <c r="J36" s="40" t="str">
        <f>IF(W36="", "", IF(V36="Hours", (W36*('Input Variables'!$E$3/5))*U36*T36, W36*U36*T36))</f>
        <v/>
      </c>
      <c r="K36" s="40" t="str">
        <f>IF(OR(W36="", C36="",D36=""), "", IF(V36="Hours", (AJ36*('Input Variables'!$E$3/5))*U36, AJ36*U36))</f>
        <v/>
      </c>
      <c r="L36" s="40" t="str">
        <f>IF(OR(E36="",G36="",S36=""),"",IF(AND(G36="Yes",V36="Hours"),('Input Variables'!$E$8*('Input Variables'!$E$3/5))*U36*T36,IF(G36="Yes",'Input Variables'!$E$8*U36*T36,0)))</f>
        <v/>
      </c>
      <c r="M36" s="41" t="str">
        <f t="shared" si="0"/>
        <v/>
      </c>
      <c r="N36" s="47"/>
      <c r="O36" s="47"/>
      <c r="P36" s="43" t="str">
        <f t="shared" si="13"/>
        <v/>
      </c>
      <c r="Q36" s="29" t="str">
        <f t="shared" si="2"/>
        <v/>
      </c>
      <c r="R36" s="29" t="str">
        <f t="shared" si="5"/>
        <v/>
      </c>
      <c r="S36" s="29" t="str">
        <f t="shared" si="14"/>
        <v/>
      </c>
      <c r="T36" s="29">
        <f t="shared" si="7"/>
        <v>0</v>
      </c>
      <c r="U36" s="29">
        <f>E36/'Input Variables'!$E$3</f>
        <v>0</v>
      </c>
      <c r="V36" s="29" t="str">
        <f t="shared" si="3"/>
        <v>Days</v>
      </c>
      <c r="W36" s="29" t="str">
        <f>IF(OR(F36="",E36="",S36=""),"",IF(F36='Input Variables'!$E$4,'Input Variables'!$E$6,IF(F36='Input Variables'!$E$5,'Input Variables'!$E$7)))</f>
        <v/>
      </c>
      <c r="X36" s="29" t="str">
        <f>IF(W36="", "", IF(V36="Hours", (W36*'Input Variables'!$E$3/5)*U36, W36*U36))</f>
        <v/>
      </c>
      <c r="Y36" s="29" t="str">
        <f>IF(OR(C36="",D36=""),"",IF(AND('Input Variables'!$E$9&gt;=C36,'Input Variables'!$E$9&lt;=D36),1,0))</f>
        <v/>
      </c>
      <c r="Z36" s="29" t="str">
        <f>IF(OR(C36="",D36=""),"",IF(AND('Input Variables'!$E$10&gt;=C36,'Input Variables'!$E$10&lt;=D36),1,0))</f>
        <v/>
      </c>
      <c r="AA36" s="29" t="str">
        <f>IF(OR(C36="",D36=""),"",IF(AND('Input Variables'!$E$11&gt;=C36,'Input Variables'!$E$11&lt;=D36),1,0))</f>
        <v/>
      </c>
      <c r="AB36" s="29" t="str">
        <f>IF(OR(C36="",D36=""),"",IF(AND('Input Variables'!$E$12&gt;=C36,'Input Variables'!$E$12&lt;=D36),1,0))</f>
        <v/>
      </c>
      <c r="AC36" s="29" t="str">
        <f>IF(OR(C36="",D36=""),"",IF(AND('Input Variables'!$E$13&gt;=C36,'Input Variables'!$E$13&lt;=D36),1,0))</f>
        <v/>
      </c>
      <c r="AD36" s="29" t="str">
        <f>IF(OR(C36="",D36=""),"",IF(AND('Input Variables'!$E$14&gt;=C36,'Input Variables'!$E$14&lt;=D36),1,0))</f>
        <v/>
      </c>
      <c r="AE36" s="29" t="str">
        <f>IF(OR(C36="",D36=""),"",IF(AND('Input Variables'!$E$15&gt;=C36,'Input Variables'!$E$15&lt;=D36),1,0))</f>
        <v/>
      </c>
      <c r="AF36" s="29" t="str">
        <f>IF(OR(C36="",D36=""),"",IF(AND('Input Variables'!$E$16&gt;=C36,'Input Variables'!$E$16&lt;=D36),1,0))</f>
        <v/>
      </c>
      <c r="AG36" s="29" t="str">
        <f>IF(OR(C36="",D36=""),"",IF(AND('Input Variables'!$E$17&gt;=C36,'Input Variables'!$E$17&lt;=D36),1,0))</f>
        <v/>
      </c>
      <c r="AH36" s="29" t="str">
        <f>IF(OR(C36="",D36=""),"",IF(AND('Input Variables'!$E$18&gt;=C36,'Input Variables'!$E$18&lt;=D36),1,0))</f>
        <v/>
      </c>
      <c r="AI36" s="29" t="str">
        <f>IF(OR(C36="",D36=""),"",IF(AND('Input Variables'!$E$19&gt;=C36,'Input Variables'!$E$19&lt;=D36),1,0))</f>
        <v/>
      </c>
      <c r="AJ36" s="29">
        <f t="shared" si="15"/>
        <v>0</v>
      </c>
    </row>
    <row r="37" spans="2:36" x14ac:dyDescent="0.2">
      <c r="B37" s="45"/>
      <c r="C37" s="46"/>
      <c r="D37" s="46"/>
      <c r="E37" s="47"/>
      <c r="F37" s="48"/>
      <c r="G37" s="48"/>
      <c r="H37" s="48"/>
      <c r="I37" s="40" t="str">
        <f t="shared" si="4"/>
        <v/>
      </c>
      <c r="J37" s="40" t="str">
        <f>IF(W37="", "", IF(V37="Hours", (W37*('Input Variables'!$E$3/5))*U37*T37, W37*U37*T37))</f>
        <v/>
      </c>
      <c r="K37" s="40" t="str">
        <f>IF(OR(W37="", C37="",D37=""), "", IF(V37="Hours", (AJ37*('Input Variables'!$E$3/5))*U37, AJ37*U37))</f>
        <v/>
      </c>
      <c r="L37" s="40" t="str">
        <f>IF(OR(E37="",G37="",S37=""),"",IF(AND(G37="Yes",V37="Hours"),('Input Variables'!$E$8*('Input Variables'!$E$3/5))*U37*T37,IF(G37="Yes",'Input Variables'!$E$8*U37*T37,0)))</f>
        <v/>
      </c>
      <c r="M37" s="41" t="str">
        <f t="shared" si="0"/>
        <v/>
      </c>
      <c r="N37" s="47"/>
      <c r="O37" s="47"/>
      <c r="P37" s="43" t="str">
        <f t="shared" si="13"/>
        <v/>
      </c>
      <c r="Q37" s="29" t="str">
        <f t="shared" si="2"/>
        <v/>
      </c>
      <c r="R37" s="29" t="str">
        <f t="shared" si="5"/>
        <v/>
      </c>
      <c r="S37" s="29" t="str">
        <f t="shared" si="14"/>
        <v/>
      </c>
      <c r="T37" s="29">
        <f t="shared" si="7"/>
        <v>0</v>
      </c>
      <c r="U37" s="29">
        <f>E37/'Input Variables'!$E$3</f>
        <v>0</v>
      </c>
      <c r="V37" s="29" t="str">
        <f t="shared" si="3"/>
        <v>Days</v>
      </c>
      <c r="W37" s="29" t="str">
        <f>IF(OR(F37="",E37="",S37=""),"",IF(F37='Input Variables'!$E$4,'Input Variables'!$E$6,IF(F37='Input Variables'!$E$5,'Input Variables'!$E$7)))</f>
        <v/>
      </c>
      <c r="X37" s="29" t="str">
        <f>IF(W37="", "", IF(V37="Hours", (W37*'Input Variables'!$E$3/5)*U37, W37*U37))</f>
        <v/>
      </c>
      <c r="Y37" s="29" t="str">
        <f>IF(OR(C37="",D37=""),"",IF(AND('Input Variables'!$E$9&gt;=C37,'Input Variables'!$E$9&lt;=D37),1,0))</f>
        <v/>
      </c>
      <c r="Z37" s="29" t="str">
        <f>IF(OR(C37="",D37=""),"",IF(AND('Input Variables'!$E$10&gt;=C37,'Input Variables'!$E$10&lt;=D37),1,0))</f>
        <v/>
      </c>
      <c r="AA37" s="29" t="str">
        <f>IF(OR(C37="",D37=""),"",IF(AND('Input Variables'!$E$11&gt;=C37,'Input Variables'!$E$11&lt;=D37),1,0))</f>
        <v/>
      </c>
      <c r="AB37" s="29" t="str">
        <f>IF(OR(C37="",D37=""),"",IF(AND('Input Variables'!$E$12&gt;=C37,'Input Variables'!$E$12&lt;=D37),1,0))</f>
        <v/>
      </c>
      <c r="AC37" s="29" t="str">
        <f>IF(OR(C37="",D37=""),"",IF(AND('Input Variables'!$E$13&gt;=C37,'Input Variables'!$E$13&lt;=D37),1,0))</f>
        <v/>
      </c>
      <c r="AD37" s="29" t="str">
        <f>IF(OR(C37="",D37=""),"",IF(AND('Input Variables'!$E$14&gt;=C37,'Input Variables'!$E$14&lt;=D37),1,0))</f>
        <v/>
      </c>
      <c r="AE37" s="29" t="str">
        <f>IF(OR(C37="",D37=""),"",IF(AND('Input Variables'!$E$15&gt;=C37,'Input Variables'!$E$15&lt;=D37),1,0))</f>
        <v/>
      </c>
      <c r="AF37" s="29" t="str">
        <f>IF(OR(C37="",D37=""),"",IF(AND('Input Variables'!$E$16&gt;=C37,'Input Variables'!$E$16&lt;=D37),1,0))</f>
        <v/>
      </c>
      <c r="AG37" s="29" t="str">
        <f>IF(OR(C37="",D37=""),"",IF(AND('Input Variables'!$E$17&gt;=C37,'Input Variables'!$E$17&lt;=D37),1,0))</f>
        <v/>
      </c>
      <c r="AH37" s="29" t="str">
        <f>IF(OR(C37="",D37=""),"",IF(AND('Input Variables'!$E$18&gt;=C37,'Input Variables'!$E$18&lt;=D37),1,0))</f>
        <v/>
      </c>
      <c r="AI37" s="29" t="str">
        <f>IF(OR(C37="",D37=""),"",IF(AND('Input Variables'!$E$19&gt;=C37,'Input Variables'!$E$19&lt;=D37),1,0))</f>
        <v/>
      </c>
      <c r="AJ37" s="29">
        <f t="shared" si="15"/>
        <v>0</v>
      </c>
    </row>
    <row r="38" spans="2:36" x14ac:dyDescent="0.2">
      <c r="B38" s="45"/>
      <c r="C38" s="46"/>
      <c r="D38" s="46"/>
      <c r="E38" s="47"/>
      <c r="F38" s="48"/>
      <c r="G38" s="48"/>
      <c r="H38" s="48"/>
      <c r="I38" s="40" t="str">
        <f t="shared" si="4"/>
        <v/>
      </c>
      <c r="J38" s="40" t="str">
        <f>IF(W38="", "", IF(V38="Hours", (W38*('Input Variables'!$E$3/5))*U38*T38, W38*U38*T38))</f>
        <v/>
      </c>
      <c r="K38" s="40" t="str">
        <f>IF(OR(W38="", C38="",D38=""), "", IF(V38="Hours", (AJ38*('Input Variables'!$E$3/5))*U38, AJ38*U38))</f>
        <v/>
      </c>
      <c r="L38" s="40" t="str">
        <f>IF(OR(E38="",G38="",S38=""),"",IF(AND(G38="Yes",V38="Hours"),('Input Variables'!$E$8*('Input Variables'!$E$3/5))*U38*T38,IF(G38="Yes",'Input Variables'!$E$8*U38*T38,0)))</f>
        <v/>
      </c>
      <c r="M38" s="41" t="str">
        <f t="shared" si="0"/>
        <v/>
      </c>
      <c r="N38" s="47"/>
      <c r="O38" s="47"/>
      <c r="P38" s="43" t="str">
        <f t="shared" si="13"/>
        <v/>
      </c>
      <c r="Q38" s="29" t="str">
        <f t="shared" si="2"/>
        <v/>
      </c>
      <c r="R38" s="29" t="str">
        <f t="shared" si="5"/>
        <v/>
      </c>
      <c r="S38" s="29" t="str">
        <f t="shared" si="14"/>
        <v/>
      </c>
      <c r="T38" s="29">
        <f t="shared" si="7"/>
        <v>0</v>
      </c>
      <c r="U38" s="29">
        <f>E38/'Input Variables'!$E$3</f>
        <v>0</v>
      </c>
      <c r="V38" s="29" t="str">
        <f t="shared" si="3"/>
        <v>Days</v>
      </c>
      <c r="W38" s="29" t="str">
        <f>IF(OR(F38="",E38="",S38=""),"",IF(F38='Input Variables'!$E$4,'Input Variables'!$E$6,IF(F38='Input Variables'!$E$5,'Input Variables'!$E$7)))</f>
        <v/>
      </c>
      <c r="X38" s="29" t="str">
        <f>IF(W38="", "", IF(V38="Hours", (W38*'Input Variables'!$E$3/5)*U38, W38*U38))</f>
        <v/>
      </c>
      <c r="Y38" s="29" t="str">
        <f>IF(OR(C38="",D38=""),"",IF(AND('Input Variables'!$E$9&gt;=C38,'Input Variables'!$E$9&lt;=D38),1,0))</f>
        <v/>
      </c>
      <c r="Z38" s="29" t="str">
        <f>IF(OR(C38="",D38=""),"",IF(AND('Input Variables'!$E$10&gt;=C38,'Input Variables'!$E$10&lt;=D38),1,0))</f>
        <v/>
      </c>
      <c r="AA38" s="29" t="str">
        <f>IF(OR(C38="",D38=""),"",IF(AND('Input Variables'!$E$11&gt;=C38,'Input Variables'!$E$11&lt;=D38),1,0))</f>
        <v/>
      </c>
      <c r="AB38" s="29" t="str">
        <f>IF(OR(C38="",D38=""),"",IF(AND('Input Variables'!$E$12&gt;=C38,'Input Variables'!$E$12&lt;=D38),1,0))</f>
        <v/>
      </c>
      <c r="AC38" s="29" t="str">
        <f>IF(OR(C38="",D38=""),"",IF(AND('Input Variables'!$E$13&gt;=C38,'Input Variables'!$E$13&lt;=D38),1,0))</f>
        <v/>
      </c>
      <c r="AD38" s="29" t="str">
        <f>IF(OR(C38="",D38=""),"",IF(AND('Input Variables'!$E$14&gt;=C38,'Input Variables'!$E$14&lt;=D38),1,0))</f>
        <v/>
      </c>
      <c r="AE38" s="29" t="str">
        <f>IF(OR(C38="",D38=""),"",IF(AND('Input Variables'!$E$15&gt;=C38,'Input Variables'!$E$15&lt;=D38),1,0))</f>
        <v/>
      </c>
      <c r="AF38" s="29" t="str">
        <f>IF(OR(C38="",D38=""),"",IF(AND('Input Variables'!$E$16&gt;=C38,'Input Variables'!$E$16&lt;=D38),1,0))</f>
        <v/>
      </c>
      <c r="AG38" s="29" t="str">
        <f>IF(OR(C38="",D38=""),"",IF(AND('Input Variables'!$E$17&gt;=C38,'Input Variables'!$E$17&lt;=D38),1,0))</f>
        <v/>
      </c>
      <c r="AH38" s="29" t="str">
        <f>IF(OR(C38="",D38=""),"",IF(AND('Input Variables'!$E$18&gt;=C38,'Input Variables'!$E$18&lt;=D38),1,0))</f>
        <v/>
      </c>
      <c r="AI38" s="29" t="str">
        <f>IF(OR(C38="",D38=""),"",IF(AND('Input Variables'!$E$19&gt;=C38,'Input Variables'!$E$19&lt;=D38),1,0))</f>
        <v/>
      </c>
      <c r="AJ38" s="29">
        <f t="shared" si="15"/>
        <v>0</v>
      </c>
    </row>
    <row r="39" spans="2:36" x14ac:dyDescent="0.2">
      <c r="B39" s="45"/>
      <c r="C39" s="46"/>
      <c r="D39" s="46"/>
      <c r="E39" s="47"/>
      <c r="F39" s="48"/>
      <c r="G39" s="48"/>
      <c r="H39" s="48"/>
      <c r="I39" s="40" t="str">
        <f t="shared" si="4"/>
        <v/>
      </c>
      <c r="J39" s="40" t="str">
        <f>IF(W39="", "", IF(V39="Hours", (W39*('Input Variables'!$E$3/5))*U39*T39, W39*U39*T39))</f>
        <v/>
      </c>
      <c r="K39" s="40" t="str">
        <f>IF(OR(W39="", C39="",D39=""), "", IF(V39="Hours", (AJ39*('Input Variables'!$E$3/5))*U39, AJ39*U39))</f>
        <v/>
      </c>
      <c r="L39" s="40" t="str">
        <f>IF(OR(E39="",G39="",S39=""),"",IF(AND(G39="Yes",V39="Hours"),('Input Variables'!$E$8*('Input Variables'!$E$3/5))*U39*T39,IF(G39="Yes",'Input Variables'!$E$8*U39*T39,0)))</f>
        <v/>
      </c>
      <c r="M39" s="41" t="str">
        <f t="shared" si="0"/>
        <v/>
      </c>
      <c r="N39" s="47"/>
      <c r="O39" s="47"/>
      <c r="P39" s="43" t="str">
        <f t="shared" si="13"/>
        <v/>
      </c>
      <c r="Q39" s="29" t="str">
        <f t="shared" si="2"/>
        <v/>
      </c>
      <c r="R39" s="29" t="str">
        <f t="shared" si="5"/>
        <v/>
      </c>
      <c r="S39" s="29" t="str">
        <f t="shared" si="14"/>
        <v/>
      </c>
      <c r="T39" s="29">
        <f t="shared" si="7"/>
        <v>0</v>
      </c>
      <c r="U39" s="29">
        <f>E39/'Input Variables'!$E$3</f>
        <v>0</v>
      </c>
      <c r="V39" s="29" t="str">
        <f t="shared" si="3"/>
        <v>Days</v>
      </c>
      <c r="W39" s="29" t="str">
        <f>IF(OR(F39="",E39="",S39=""),"",IF(F39='Input Variables'!$E$4,'Input Variables'!$E$6,IF(F39='Input Variables'!$E$5,'Input Variables'!$E$7)))</f>
        <v/>
      </c>
      <c r="X39" s="29" t="str">
        <f>IF(W39="", "", IF(V39="Hours", (W39*'Input Variables'!$E$3/5)*U39, W39*U39))</f>
        <v/>
      </c>
      <c r="Y39" s="29" t="str">
        <f>IF(OR(C39="",D39=""),"",IF(AND('Input Variables'!$E$9&gt;=C39,'Input Variables'!$E$9&lt;=D39),1,0))</f>
        <v/>
      </c>
      <c r="Z39" s="29" t="str">
        <f>IF(OR(C39="",D39=""),"",IF(AND('Input Variables'!$E$10&gt;=C39,'Input Variables'!$E$10&lt;=D39),1,0))</f>
        <v/>
      </c>
      <c r="AA39" s="29" t="str">
        <f>IF(OR(C39="",D39=""),"",IF(AND('Input Variables'!$E$11&gt;=C39,'Input Variables'!$E$11&lt;=D39),1,0))</f>
        <v/>
      </c>
      <c r="AB39" s="29" t="str">
        <f>IF(OR(C39="",D39=""),"",IF(AND('Input Variables'!$E$12&gt;=C39,'Input Variables'!$E$12&lt;=D39),1,0))</f>
        <v/>
      </c>
      <c r="AC39" s="29" t="str">
        <f>IF(OR(C39="",D39=""),"",IF(AND('Input Variables'!$E$13&gt;=C39,'Input Variables'!$E$13&lt;=D39),1,0))</f>
        <v/>
      </c>
      <c r="AD39" s="29" t="str">
        <f>IF(OR(C39="",D39=""),"",IF(AND('Input Variables'!$E$14&gt;=C39,'Input Variables'!$E$14&lt;=D39),1,0))</f>
        <v/>
      </c>
      <c r="AE39" s="29" t="str">
        <f>IF(OR(C39="",D39=""),"",IF(AND('Input Variables'!$E$15&gt;=C39,'Input Variables'!$E$15&lt;=D39),1,0))</f>
        <v/>
      </c>
      <c r="AF39" s="29" t="str">
        <f>IF(OR(C39="",D39=""),"",IF(AND('Input Variables'!$E$16&gt;=C39,'Input Variables'!$E$16&lt;=D39),1,0))</f>
        <v/>
      </c>
      <c r="AG39" s="29" t="str">
        <f>IF(OR(C39="",D39=""),"",IF(AND('Input Variables'!$E$17&gt;=C39,'Input Variables'!$E$17&lt;=D39),1,0))</f>
        <v/>
      </c>
      <c r="AH39" s="29" t="str">
        <f>IF(OR(C39="",D39=""),"",IF(AND('Input Variables'!$E$18&gt;=C39,'Input Variables'!$E$18&lt;=D39),1,0))</f>
        <v/>
      </c>
      <c r="AI39" s="29" t="str">
        <f>IF(OR(C39="",D39=""),"",IF(AND('Input Variables'!$E$19&gt;=C39,'Input Variables'!$E$19&lt;=D39),1,0))</f>
        <v/>
      </c>
      <c r="AJ39" s="29">
        <f t="shared" si="15"/>
        <v>0</v>
      </c>
    </row>
    <row r="40" spans="2:36" x14ac:dyDescent="0.2">
      <c r="B40" s="45"/>
      <c r="C40" s="46"/>
      <c r="D40" s="46"/>
      <c r="E40" s="47"/>
      <c r="F40" s="48"/>
      <c r="G40" s="48"/>
      <c r="H40" s="48"/>
      <c r="I40" s="40" t="str">
        <f t="shared" si="4"/>
        <v/>
      </c>
      <c r="J40" s="40" t="str">
        <f>IF(W40="", "", IF(V40="Hours", (W40*('Input Variables'!$E$3/5))*U40*T40, W40*U40*T40))</f>
        <v/>
      </c>
      <c r="K40" s="40" t="str">
        <f>IF(OR(W40="", C40="",D40=""), "", IF(V40="Hours", (AJ40*('Input Variables'!$E$3/5))*U40, AJ40*U40))</f>
        <v/>
      </c>
      <c r="L40" s="40" t="str">
        <f>IF(OR(E40="",G40="",S40=""),"",IF(AND(G40="Yes",V40="Hours"),('Input Variables'!$E$8*('Input Variables'!$E$3/5))*U40*T40,IF(G40="Yes",'Input Variables'!$E$8*U40*T40,0)))</f>
        <v/>
      </c>
      <c r="M40" s="41" t="str">
        <f t="shared" si="0"/>
        <v/>
      </c>
      <c r="N40" s="47"/>
      <c r="O40" s="47"/>
      <c r="P40" s="43" t="str">
        <f t="shared" si="13"/>
        <v/>
      </c>
      <c r="Q40" s="29" t="str">
        <f t="shared" si="2"/>
        <v/>
      </c>
      <c r="R40" s="29" t="str">
        <f t="shared" si="5"/>
        <v/>
      </c>
      <c r="S40" s="29" t="str">
        <f t="shared" si="14"/>
        <v/>
      </c>
      <c r="T40" s="29">
        <f t="shared" si="7"/>
        <v>0</v>
      </c>
      <c r="U40" s="29">
        <f>E40/'Input Variables'!$E$3</f>
        <v>0</v>
      </c>
      <c r="V40" s="29" t="str">
        <f t="shared" si="3"/>
        <v>Days</v>
      </c>
      <c r="W40" s="29" t="str">
        <f>IF(OR(F40="",E40="",S40=""),"",IF(F40='Input Variables'!$E$4,'Input Variables'!$E$6,IF(F40='Input Variables'!$E$5,'Input Variables'!$E$7)))</f>
        <v/>
      </c>
      <c r="X40" s="29" t="str">
        <f>IF(W40="", "", IF(V40="Hours", (W40*'Input Variables'!$E$3/5)*U40, W40*U40))</f>
        <v/>
      </c>
      <c r="Y40" s="29" t="str">
        <f>IF(OR(C40="",D40=""),"",IF(AND('Input Variables'!$E$9&gt;=C40,'Input Variables'!$E$9&lt;=D40),1,0))</f>
        <v/>
      </c>
      <c r="Z40" s="29" t="str">
        <f>IF(OR(C40="",D40=""),"",IF(AND('Input Variables'!$E$10&gt;=C40,'Input Variables'!$E$10&lt;=D40),1,0))</f>
        <v/>
      </c>
      <c r="AA40" s="29" t="str">
        <f>IF(OR(C40="",D40=""),"",IF(AND('Input Variables'!$E$11&gt;=C40,'Input Variables'!$E$11&lt;=D40),1,0))</f>
        <v/>
      </c>
      <c r="AB40" s="29" t="str">
        <f>IF(OR(C40="",D40=""),"",IF(AND('Input Variables'!$E$12&gt;=C40,'Input Variables'!$E$12&lt;=D40),1,0))</f>
        <v/>
      </c>
      <c r="AC40" s="29" t="str">
        <f>IF(OR(C40="",D40=""),"",IF(AND('Input Variables'!$E$13&gt;=C40,'Input Variables'!$E$13&lt;=D40),1,0))</f>
        <v/>
      </c>
      <c r="AD40" s="29" t="str">
        <f>IF(OR(C40="",D40=""),"",IF(AND('Input Variables'!$E$14&gt;=C40,'Input Variables'!$E$14&lt;=D40),1,0))</f>
        <v/>
      </c>
      <c r="AE40" s="29" t="str">
        <f>IF(OR(C40="",D40=""),"",IF(AND('Input Variables'!$E$15&gt;=C40,'Input Variables'!$E$15&lt;=D40),1,0))</f>
        <v/>
      </c>
      <c r="AF40" s="29" t="str">
        <f>IF(OR(C40="",D40=""),"",IF(AND('Input Variables'!$E$16&gt;=C40,'Input Variables'!$E$16&lt;=D40),1,0))</f>
        <v/>
      </c>
      <c r="AG40" s="29" t="str">
        <f>IF(OR(C40="",D40=""),"",IF(AND('Input Variables'!$E$17&gt;=C40,'Input Variables'!$E$17&lt;=D40),1,0))</f>
        <v/>
      </c>
      <c r="AH40" s="29" t="str">
        <f>IF(OR(C40="",D40=""),"",IF(AND('Input Variables'!$E$18&gt;=C40,'Input Variables'!$E$18&lt;=D40),1,0))</f>
        <v/>
      </c>
      <c r="AI40" s="29" t="str">
        <f>IF(OR(C40="",D40=""),"",IF(AND('Input Variables'!$E$19&gt;=C40,'Input Variables'!$E$19&lt;=D40),1,0))</f>
        <v/>
      </c>
      <c r="AJ40" s="29">
        <f t="shared" si="15"/>
        <v>0</v>
      </c>
    </row>
    <row r="41" spans="2:36" x14ac:dyDescent="0.2">
      <c r="B41" s="45"/>
      <c r="C41" s="46"/>
      <c r="D41" s="46"/>
      <c r="E41" s="47"/>
      <c r="F41" s="48"/>
      <c r="G41" s="48"/>
      <c r="H41" s="48"/>
      <c r="I41" s="40" t="str">
        <f t="shared" si="4"/>
        <v/>
      </c>
      <c r="J41" s="40" t="str">
        <f>IF(W41="", "", IF(V41="Hours", (W41*('Input Variables'!$E$3/5))*U41*T41, W41*U41*T41))</f>
        <v/>
      </c>
      <c r="K41" s="40" t="str">
        <f>IF(OR(W41="", C41="",D41=""), "", IF(V41="Hours", (AJ41*('Input Variables'!$E$3/5))*U41, AJ41*U41))</f>
        <v/>
      </c>
      <c r="L41" s="40" t="str">
        <f>IF(OR(E41="",G41="",S41=""),"",IF(AND(G41="Yes",V41="Hours"),('Input Variables'!$E$8*('Input Variables'!$E$3/5))*U41*T41,IF(G41="Yes",'Input Variables'!$E$8*U41*T41,0)))</f>
        <v/>
      </c>
      <c r="M41" s="41" t="str">
        <f t="shared" si="0"/>
        <v/>
      </c>
      <c r="N41" s="47"/>
      <c r="O41" s="47"/>
      <c r="P41" s="43" t="str">
        <f t="shared" si="13"/>
        <v/>
      </c>
      <c r="Q41" s="29" t="str">
        <f t="shared" si="2"/>
        <v/>
      </c>
      <c r="R41" s="29" t="str">
        <f t="shared" si="5"/>
        <v/>
      </c>
      <c r="S41" s="29" t="str">
        <f t="shared" si="14"/>
        <v/>
      </c>
      <c r="T41" s="29">
        <f t="shared" si="7"/>
        <v>0</v>
      </c>
      <c r="U41" s="29">
        <f>E41/'Input Variables'!$E$3</f>
        <v>0</v>
      </c>
      <c r="V41" s="29" t="str">
        <f t="shared" si="3"/>
        <v>Days</v>
      </c>
      <c r="W41" s="29" t="str">
        <f>IF(OR(F41="",E41="",S41=""),"",IF(F41='Input Variables'!$E$4,'Input Variables'!$E$6,IF(F41='Input Variables'!$E$5,'Input Variables'!$E$7)))</f>
        <v/>
      </c>
      <c r="X41" s="29" t="str">
        <f>IF(W41="", "", IF(V41="Hours", (W41*'Input Variables'!$E$3/5)*U41, W41*U41))</f>
        <v/>
      </c>
      <c r="Y41" s="29" t="str">
        <f>IF(OR(C41="",D41=""),"",IF(AND('Input Variables'!$E$9&gt;=C41,'Input Variables'!$E$9&lt;=D41),1,0))</f>
        <v/>
      </c>
      <c r="Z41" s="29" t="str">
        <f>IF(OR(C41="",D41=""),"",IF(AND('Input Variables'!$E$10&gt;=C41,'Input Variables'!$E$10&lt;=D41),1,0))</f>
        <v/>
      </c>
      <c r="AA41" s="29" t="str">
        <f>IF(OR(C41="",D41=""),"",IF(AND('Input Variables'!$E$11&gt;=C41,'Input Variables'!$E$11&lt;=D41),1,0))</f>
        <v/>
      </c>
      <c r="AB41" s="29" t="str">
        <f>IF(OR(C41="",D41=""),"",IF(AND('Input Variables'!$E$12&gt;=C41,'Input Variables'!$E$12&lt;=D41),1,0))</f>
        <v/>
      </c>
      <c r="AC41" s="29" t="str">
        <f>IF(OR(C41="",D41=""),"",IF(AND('Input Variables'!$E$13&gt;=C41,'Input Variables'!$E$13&lt;=D41),1,0))</f>
        <v/>
      </c>
      <c r="AD41" s="29" t="str">
        <f>IF(OR(C41="",D41=""),"",IF(AND('Input Variables'!$E$14&gt;=C41,'Input Variables'!$E$14&lt;=D41),1,0))</f>
        <v/>
      </c>
      <c r="AE41" s="29" t="str">
        <f>IF(OR(C41="",D41=""),"",IF(AND('Input Variables'!$E$15&gt;=C41,'Input Variables'!$E$15&lt;=D41),1,0))</f>
        <v/>
      </c>
      <c r="AF41" s="29" t="str">
        <f>IF(OR(C41="",D41=""),"",IF(AND('Input Variables'!$E$16&gt;=C41,'Input Variables'!$E$16&lt;=D41),1,0))</f>
        <v/>
      </c>
      <c r="AG41" s="29" t="str">
        <f>IF(OR(C41="",D41=""),"",IF(AND('Input Variables'!$E$17&gt;=C41,'Input Variables'!$E$17&lt;=D41),1,0))</f>
        <v/>
      </c>
      <c r="AH41" s="29" t="str">
        <f>IF(OR(C41="",D41=""),"",IF(AND('Input Variables'!$E$18&gt;=C41,'Input Variables'!$E$18&lt;=D41),1,0))</f>
        <v/>
      </c>
      <c r="AI41" s="29" t="str">
        <f>IF(OR(C41="",D41=""),"",IF(AND('Input Variables'!$E$19&gt;=C41,'Input Variables'!$E$19&lt;=D41),1,0))</f>
        <v/>
      </c>
      <c r="AJ41" s="29">
        <f t="shared" si="15"/>
        <v>0</v>
      </c>
    </row>
    <row r="42" spans="2:36" x14ac:dyDescent="0.2">
      <c r="B42" s="45"/>
      <c r="C42" s="46"/>
      <c r="D42" s="46"/>
      <c r="E42" s="47"/>
      <c r="F42" s="48"/>
      <c r="G42" s="48"/>
      <c r="H42" s="48"/>
      <c r="I42" s="40" t="str">
        <f t="shared" si="4"/>
        <v/>
      </c>
      <c r="J42" s="40" t="str">
        <f>IF(W42="", "", IF(V42="Hours", (W42*('Input Variables'!$E$3/5))*U42*T42, W42*U42*T42))</f>
        <v/>
      </c>
      <c r="K42" s="40" t="str">
        <f>IF(OR(W42="", C42="",D42=""), "", IF(V42="Hours", (AJ42*('Input Variables'!$E$3/5))*U42, AJ42*U42))</f>
        <v/>
      </c>
      <c r="L42" s="40" t="str">
        <f>IF(OR(E42="",G42="",S42=""),"",IF(AND(G42="Yes",V42="Hours"),('Input Variables'!$E$8*('Input Variables'!$E$3/5))*U42*T42,IF(G42="Yes",'Input Variables'!$E$8*U42*T42,0)))</f>
        <v/>
      </c>
      <c r="M42" s="41" t="str">
        <f t="shared" si="0"/>
        <v/>
      </c>
      <c r="N42" s="47"/>
      <c r="O42" s="47"/>
      <c r="P42" s="43" t="str">
        <f t="shared" si="13"/>
        <v/>
      </c>
      <c r="Q42" s="29" t="str">
        <f t="shared" si="2"/>
        <v/>
      </c>
      <c r="R42" s="29" t="str">
        <f t="shared" si="5"/>
        <v/>
      </c>
      <c r="S42" s="29" t="str">
        <f t="shared" si="14"/>
        <v/>
      </c>
      <c r="T42" s="29">
        <f t="shared" si="7"/>
        <v>0</v>
      </c>
      <c r="U42" s="29">
        <f>E42/'Input Variables'!$E$3</f>
        <v>0</v>
      </c>
      <c r="V42" s="29" t="str">
        <f t="shared" si="3"/>
        <v>Days</v>
      </c>
      <c r="W42" s="29" t="str">
        <f>IF(OR(F42="",E42="",S42=""),"",IF(F42='Input Variables'!$E$4,'Input Variables'!$E$6,IF(F42='Input Variables'!$E$5,'Input Variables'!$E$7)))</f>
        <v/>
      </c>
      <c r="X42" s="29" t="str">
        <f>IF(W42="", "", IF(V42="Hours", (W42*'Input Variables'!$E$3/5)*U42, W42*U42))</f>
        <v/>
      </c>
      <c r="Y42" s="29" t="str">
        <f>IF(OR(C42="",D42=""),"",IF(AND('Input Variables'!$E$9&gt;=C42,'Input Variables'!$E$9&lt;=D42),1,0))</f>
        <v/>
      </c>
      <c r="Z42" s="29" t="str">
        <f>IF(OR(C42="",D42=""),"",IF(AND('Input Variables'!$E$10&gt;=C42,'Input Variables'!$E$10&lt;=D42),1,0))</f>
        <v/>
      </c>
      <c r="AA42" s="29" t="str">
        <f>IF(OR(C42="",D42=""),"",IF(AND('Input Variables'!$E$11&gt;=C42,'Input Variables'!$E$11&lt;=D42),1,0))</f>
        <v/>
      </c>
      <c r="AB42" s="29" t="str">
        <f>IF(OR(C42="",D42=""),"",IF(AND('Input Variables'!$E$12&gt;=C42,'Input Variables'!$E$12&lt;=D42),1,0))</f>
        <v/>
      </c>
      <c r="AC42" s="29" t="str">
        <f>IF(OR(C42="",D42=""),"",IF(AND('Input Variables'!$E$13&gt;=C42,'Input Variables'!$E$13&lt;=D42),1,0))</f>
        <v/>
      </c>
      <c r="AD42" s="29" t="str">
        <f>IF(OR(C42="",D42=""),"",IF(AND('Input Variables'!$E$14&gt;=C42,'Input Variables'!$E$14&lt;=D42),1,0))</f>
        <v/>
      </c>
      <c r="AE42" s="29" t="str">
        <f>IF(OR(C42="",D42=""),"",IF(AND('Input Variables'!$E$15&gt;=C42,'Input Variables'!$E$15&lt;=D42),1,0))</f>
        <v/>
      </c>
      <c r="AF42" s="29" t="str">
        <f>IF(OR(C42="",D42=""),"",IF(AND('Input Variables'!$E$16&gt;=C42,'Input Variables'!$E$16&lt;=D42),1,0))</f>
        <v/>
      </c>
      <c r="AG42" s="29" t="str">
        <f>IF(OR(C42="",D42=""),"",IF(AND('Input Variables'!$E$17&gt;=C42,'Input Variables'!$E$17&lt;=D42),1,0))</f>
        <v/>
      </c>
      <c r="AH42" s="29" t="str">
        <f>IF(OR(C42="",D42=""),"",IF(AND('Input Variables'!$E$18&gt;=C42,'Input Variables'!$E$18&lt;=D42),1,0))</f>
        <v/>
      </c>
      <c r="AI42" s="29" t="str">
        <f>IF(OR(C42="",D42=""),"",IF(AND('Input Variables'!$E$19&gt;=C42,'Input Variables'!$E$19&lt;=D42),1,0))</f>
        <v/>
      </c>
      <c r="AJ42" s="29">
        <f t="shared" si="15"/>
        <v>0</v>
      </c>
    </row>
    <row r="43" spans="2:36" x14ac:dyDescent="0.2">
      <c r="B43" s="45"/>
      <c r="C43" s="46"/>
      <c r="D43" s="46"/>
      <c r="E43" s="47"/>
      <c r="F43" s="48"/>
      <c r="G43" s="48"/>
      <c r="H43" s="48"/>
      <c r="I43" s="40" t="str">
        <f t="shared" si="4"/>
        <v/>
      </c>
      <c r="J43" s="40" t="str">
        <f>IF(W43="", "", IF(V43="Hours", (W43*('Input Variables'!$E$3/5))*U43*T43, W43*U43*T43))</f>
        <v/>
      </c>
      <c r="K43" s="40" t="str">
        <f>IF(OR(W43="", C43="",D43=""), "", IF(V43="Hours", (AJ43*('Input Variables'!$E$3/5))*U43, AJ43*U43))</f>
        <v/>
      </c>
      <c r="L43" s="40" t="str">
        <f>IF(OR(E43="",G43="",S43=""),"",IF(AND(G43="Yes",V43="Hours"),('Input Variables'!$E$8*('Input Variables'!$E$3/5))*U43*T43,IF(G43="Yes",'Input Variables'!$E$8*U43*T43,0)))</f>
        <v/>
      </c>
      <c r="M43" s="41" t="str">
        <f t="shared" si="0"/>
        <v/>
      </c>
      <c r="N43" s="47"/>
      <c r="O43" s="47"/>
      <c r="P43" s="43" t="str">
        <f t="shared" si="13"/>
        <v/>
      </c>
      <c r="Q43" s="29" t="str">
        <f t="shared" si="2"/>
        <v/>
      </c>
      <c r="R43" s="29" t="str">
        <f t="shared" si="5"/>
        <v/>
      </c>
      <c r="S43" s="29" t="str">
        <f t="shared" si="14"/>
        <v/>
      </c>
      <c r="T43" s="29">
        <f t="shared" si="7"/>
        <v>0</v>
      </c>
      <c r="U43" s="29">
        <f>E43/'Input Variables'!$E$3</f>
        <v>0</v>
      </c>
      <c r="V43" s="29" t="str">
        <f t="shared" si="3"/>
        <v>Days</v>
      </c>
      <c r="W43" s="29" t="str">
        <f>IF(OR(F43="",E43="",S43=""),"",IF(F43='Input Variables'!$E$4,'Input Variables'!$E$6,IF(F43='Input Variables'!$E$5,'Input Variables'!$E$7)))</f>
        <v/>
      </c>
      <c r="X43" s="29" t="str">
        <f>IF(W43="", "", IF(V43="Hours", (W43*'Input Variables'!$E$3/5)*U43, W43*U43))</f>
        <v/>
      </c>
      <c r="Y43" s="29" t="str">
        <f>IF(OR(C43="",D43=""),"",IF(AND('Input Variables'!$E$9&gt;=C43,'Input Variables'!$E$9&lt;=D43),1,0))</f>
        <v/>
      </c>
      <c r="Z43" s="29" t="str">
        <f>IF(OR(C43="",D43=""),"",IF(AND('Input Variables'!$E$10&gt;=C43,'Input Variables'!$E$10&lt;=D43),1,0))</f>
        <v/>
      </c>
      <c r="AA43" s="29" t="str">
        <f>IF(OR(C43="",D43=""),"",IF(AND('Input Variables'!$E$11&gt;=C43,'Input Variables'!$E$11&lt;=D43),1,0))</f>
        <v/>
      </c>
      <c r="AB43" s="29" t="str">
        <f>IF(OR(C43="",D43=""),"",IF(AND('Input Variables'!$E$12&gt;=C43,'Input Variables'!$E$12&lt;=D43),1,0))</f>
        <v/>
      </c>
      <c r="AC43" s="29" t="str">
        <f>IF(OR(C43="",D43=""),"",IF(AND('Input Variables'!$E$13&gt;=C43,'Input Variables'!$E$13&lt;=D43),1,0))</f>
        <v/>
      </c>
      <c r="AD43" s="29" t="str">
        <f>IF(OR(C43="",D43=""),"",IF(AND('Input Variables'!$E$14&gt;=C43,'Input Variables'!$E$14&lt;=D43),1,0))</f>
        <v/>
      </c>
      <c r="AE43" s="29" t="str">
        <f>IF(OR(C43="",D43=""),"",IF(AND('Input Variables'!$E$15&gt;=C43,'Input Variables'!$E$15&lt;=D43),1,0))</f>
        <v/>
      </c>
      <c r="AF43" s="29" t="str">
        <f>IF(OR(C43="",D43=""),"",IF(AND('Input Variables'!$E$16&gt;=C43,'Input Variables'!$E$16&lt;=D43),1,0))</f>
        <v/>
      </c>
      <c r="AG43" s="29" t="str">
        <f>IF(OR(C43="",D43=""),"",IF(AND('Input Variables'!$E$17&gt;=C43,'Input Variables'!$E$17&lt;=D43),1,0))</f>
        <v/>
      </c>
      <c r="AH43" s="29" t="str">
        <f>IF(OR(C43="",D43=""),"",IF(AND('Input Variables'!$E$18&gt;=C43,'Input Variables'!$E$18&lt;=D43),1,0))</f>
        <v/>
      </c>
      <c r="AI43" s="29" t="str">
        <f>IF(OR(C43="",D43=""),"",IF(AND('Input Variables'!$E$19&gt;=C43,'Input Variables'!$E$19&lt;=D43),1,0))</f>
        <v/>
      </c>
      <c r="AJ43" s="29">
        <f t="shared" si="15"/>
        <v>0</v>
      </c>
    </row>
    <row r="44" spans="2:36" x14ac:dyDescent="0.2">
      <c r="B44" s="45"/>
      <c r="C44" s="46"/>
      <c r="D44" s="46"/>
      <c r="E44" s="47"/>
      <c r="F44" s="48"/>
      <c r="G44" s="48"/>
      <c r="H44" s="48"/>
      <c r="I44" s="40" t="str">
        <f t="shared" si="4"/>
        <v/>
      </c>
      <c r="J44" s="40" t="str">
        <f>IF(W44="", "", IF(V44="Hours", (W44*('Input Variables'!$E$3/5))*U44*T44, W44*U44*T44))</f>
        <v/>
      </c>
      <c r="K44" s="40" t="str">
        <f>IF(OR(W44="", C44="",D44=""), "", IF(V44="Hours", (AJ44*('Input Variables'!$E$3/5))*U44, AJ44*U44))</f>
        <v/>
      </c>
      <c r="L44" s="40" t="str">
        <f>IF(OR(E44="",G44="",S44=""),"",IF(AND(G44="Yes",V44="Hours"),('Input Variables'!$E$8*('Input Variables'!$E$3/5))*U44*T44,IF(G44="Yes",'Input Variables'!$E$8*U44*T44,0)))</f>
        <v/>
      </c>
      <c r="M44" s="41" t="str">
        <f t="shared" si="0"/>
        <v/>
      </c>
      <c r="N44" s="47"/>
      <c r="O44" s="47"/>
      <c r="P44" s="43" t="str">
        <f t="shared" si="13"/>
        <v/>
      </c>
      <c r="Q44" s="29" t="str">
        <f t="shared" si="2"/>
        <v/>
      </c>
      <c r="R44" s="29" t="str">
        <f t="shared" si="5"/>
        <v/>
      </c>
      <c r="S44" s="29" t="str">
        <f t="shared" si="14"/>
        <v/>
      </c>
      <c r="T44" s="29">
        <f t="shared" si="7"/>
        <v>0</v>
      </c>
      <c r="U44" s="29">
        <f>E44/'Input Variables'!$E$3</f>
        <v>0</v>
      </c>
      <c r="V44" s="29" t="str">
        <f t="shared" si="3"/>
        <v>Days</v>
      </c>
      <c r="W44" s="29" t="str">
        <f>IF(OR(F44="",E44="",S44=""),"",IF(F44='Input Variables'!$E$4,'Input Variables'!$E$6,IF(F44='Input Variables'!$E$5,'Input Variables'!$E$7)))</f>
        <v/>
      </c>
      <c r="X44" s="29" t="str">
        <f>IF(W44="", "", IF(V44="Hours", (W44*'Input Variables'!$E$3/5)*U44, W44*U44))</f>
        <v/>
      </c>
      <c r="Y44" s="29" t="str">
        <f>IF(OR(C44="",D44=""),"",IF(AND('Input Variables'!$E$9&gt;=C44,'Input Variables'!$E$9&lt;=D44),1,0))</f>
        <v/>
      </c>
      <c r="Z44" s="29" t="str">
        <f>IF(OR(C44="",D44=""),"",IF(AND('Input Variables'!$E$10&gt;=C44,'Input Variables'!$E$10&lt;=D44),1,0))</f>
        <v/>
      </c>
      <c r="AA44" s="29" t="str">
        <f>IF(OR(C44="",D44=""),"",IF(AND('Input Variables'!$E$11&gt;=C44,'Input Variables'!$E$11&lt;=D44),1,0))</f>
        <v/>
      </c>
      <c r="AB44" s="29" t="str">
        <f>IF(OR(C44="",D44=""),"",IF(AND('Input Variables'!$E$12&gt;=C44,'Input Variables'!$E$12&lt;=D44),1,0))</f>
        <v/>
      </c>
      <c r="AC44" s="29" t="str">
        <f>IF(OR(C44="",D44=""),"",IF(AND('Input Variables'!$E$13&gt;=C44,'Input Variables'!$E$13&lt;=D44),1,0))</f>
        <v/>
      </c>
      <c r="AD44" s="29" t="str">
        <f>IF(OR(C44="",D44=""),"",IF(AND('Input Variables'!$E$14&gt;=C44,'Input Variables'!$E$14&lt;=D44),1,0))</f>
        <v/>
      </c>
      <c r="AE44" s="29" t="str">
        <f>IF(OR(C44="",D44=""),"",IF(AND('Input Variables'!$E$15&gt;=C44,'Input Variables'!$E$15&lt;=D44),1,0))</f>
        <v/>
      </c>
      <c r="AF44" s="29" t="str">
        <f>IF(OR(C44="",D44=""),"",IF(AND('Input Variables'!$E$16&gt;=C44,'Input Variables'!$E$16&lt;=D44),1,0))</f>
        <v/>
      </c>
      <c r="AG44" s="29" t="str">
        <f>IF(OR(C44="",D44=""),"",IF(AND('Input Variables'!$E$17&gt;=C44,'Input Variables'!$E$17&lt;=D44),1,0))</f>
        <v/>
      </c>
      <c r="AH44" s="29" t="str">
        <f>IF(OR(C44="",D44=""),"",IF(AND('Input Variables'!$E$18&gt;=C44,'Input Variables'!$E$18&lt;=D44),1,0))</f>
        <v/>
      </c>
      <c r="AI44" s="29" t="str">
        <f>IF(OR(C44="",D44=""),"",IF(AND('Input Variables'!$E$19&gt;=C44,'Input Variables'!$E$19&lt;=D44),1,0))</f>
        <v/>
      </c>
      <c r="AJ44" s="29">
        <f t="shared" si="15"/>
        <v>0</v>
      </c>
    </row>
  </sheetData>
  <sheetProtection algorithmName="SHA-512" hashValue="M9E+ijoh9Kfn1BQBXgKq3oS1Iax+Z8YYOkZI0628KSoL1MvLP7DL+3PcFfHTuYgoLRH2VLPZGT4ytuGY1l4ggw==" saltValue="132De/rZRDkEzO4Fwb00cA==" spinCount="100000" sheet="1" objects="1" scenarios="1" selectLockedCells="1"/>
  <mergeCells count="4">
    <mergeCell ref="B2:O2"/>
    <mergeCell ref="I3:M3"/>
    <mergeCell ref="B3:H3"/>
    <mergeCell ref="N3:O3"/>
  </mergeCells>
  <dataValidations count="2">
    <dataValidation type="list" allowBlank="1" showInputMessage="1" showErrorMessage="1" sqref="F5:F44" xr:uid="{00000000-0002-0000-0100-000000000000}">
      <formula1>Grade</formula1>
    </dataValidation>
    <dataValidation type="list" allowBlank="1" showInputMessage="1" showErrorMessage="1" sqref="G5:H44" xr:uid="{00000000-0002-0000-0100-000001000000}">
      <formula1>"Yes,No"</formula1>
    </dataValidation>
  </dataValidations>
  <pageMargins left="0.23622047244094491" right="0.23622047244094491"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L50"/>
  <sheetViews>
    <sheetView showRowColHeaders="0" workbookViewId="0">
      <selection activeCell="B21" sqref="B21:J21"/>
    </sheetView>
  </sheetViews>
  <sheetFormatPr defaultColWidth="9.140625" defaultRowHeight="12.75" x14ac:dyDescent="0.2"/>
  <cols>
    <col min="1" max="1" width="1.42578125" style="4" customWidth="1"/>
    <col min="2" max="2" width="10" style="4" customWidth="1"/>
    <col min="3" max="6" width="9.140625" style="4"/>
    <col min="7" max="8" width="10" style="4" customWidth="1"/>
    <col min="9" max="10" width="9.140625" style="4"/>
    <col min="11" max="11" width="1.42578125" style="4" customWidth="1"/>
    <col min="12" max="16384" width="9.140625" style="4"/>
  </cols>
  <sheetData>
    <row r="2" spans="2:10" s="1" customFormat="1" x14ac:dyDescent="0.2">
      <c r="B2" s="116" t="s">
        <v>55</v>
      </c>
      <c r="C2" s="116"/>
      <c r="D2" s="116"/>
      <c r="E2" s="116"/>
      <c r="F2" s="116"/>
      <c r="G2" s="116"/>
      <c r="H2" s="2"/>
      <c r="I2" s="2"/>
      <c r="J2" s="2"/>
    </row>
    <row r="3" spans="2:10" s="1" customFormat="1" x14ac:dyDescent="0.2"/>
    <row r="4" spans="2:10" s="1" customFormat="1" x14ac:dyDescent="0.2">
      <c r="B4" s="154" t="s">
        <v>56</v>
      </c>
      <c r="C4" s="155"/>
      <c r="D4" s="155"/>
      <c r="E4" s="155"/>
      <c r="F4" s="155"/>
      <c r="G4" s="155"/>
      <c r="H4" s="155"/>
      <c r="I4" s="155"/>
      <c r="J4" s="155"/>
    </row>
    <row r="5" spans="2:10" s="1" customFormat="1" x14ac:dyDescent="0.2">
      <c r="B5" s="144" t="s">
        <v>57</v>
      </c>
      <c r="C5" s="146"/>
      <c r="D5" s="146"/>
      <c r="E5" s="146"/>
      <c r="F5" s="146"/>
      <c r="G5" s="146"/>
      <c r="H5" s="146"/>
      <c r="I5" s="146"/>
      <c r="J5" s="146"/>
    </row>
    <row r="6" spans="2:10" s="1" customFormat="1" x14ac:dyDescent="0.2">
      <c r="B6" s="146" t="s">
        <v>58</v>
      </c>
      <c r="C6" s="146"/>
      <c r="D6" s="146"/>
      <c r="E6" s="146"/>
      <c r="F6" s="146"/>
      <c r="G6" s="146"/>
      <c r="H6" s="146"/>
      <c r="I6" s="146"/>
      <c r="J6" s="146"/>
    </row>
    <row r="7" spans="2:10" s="1" customFormat="1" ht="7.5" customHeight="1" x14ac:dyDescent="0.2">
      <c r="B7" s="145"/>
      <c r="C7" s="145"/>
      <c r="D7" s="145"/>
      <c r="E7" s="145"/>
      <c r="F7" s="145"/>
      <c r="G7" s="145"/>
      <c r="H7" s="145"/>
      <c r="I7" s="145"/>
      <c r="J7" s="145"/>
    </row>
    <row r="8" spans="2:10" s="1" customFormat="1" x14ac:dyDescent="0.2">
      <c r="B8" s="104" t="s">
        <v>59</v>
      </c>
      <c r="C8" s="104"/>
      <c r="D8" s="104"/>
      <c r="E8" s="104"/>
      <c r="F8" s="104"/>
      <c r="G8" s="104"/>
      <c r="H8" s="104"/>
      <c r="I8" s="104"/>
      <c r="J8" s="104"/>
    </row>
    <row r="9" spans="2:10" s="1" customFormat="1" x14ac:dyDescent="0.2">
      <c r="B9" s="146" t="s">
        <v>60</v>
      </c>
      <c r="C9" s="146"/>
      <c r="D9" s="146"/>
      <c r="E9" s="146"/>
      <c r="F9" s="146"/>
      <c r="G9" s="146"/>
      <c r="H9" s="146"/>
      <c r="I9" s="146"/>
      <c r="J9" s="146"/>
    </row>
    <row r="10" spans="2:10" s="1" customFormat="1" ht="7.5" customHeight="1" x14ac:dyDescent="0.2">
      <c r="B10" s="145"/>
      <c r="C10" s="145"/>
      <c r="D10" s="145"/>
      <c r="E10" s="145"/>
      <c r="F10" s="145"/>
      <c r="G10" s="145"/>
      <c r="H10" s="145"/>
      <c r="I10" s="145"/>
      <c r="J10" s="145"/>
    </row>
    <row r="11" spans="2:10" s="1" customFormat="1" ht="51" customHeight="1" x14ac:dyDescent="0.2">
      <c r="B11" s="152" t="s">
        <v>61</v>
      </c>
      <c r="C11" s="153"/>
      <c r="D11" s="153" t="s">
        <v>62</v>
      </c>
      <c r="E11" s="153"/>
      <c r="F11" s="153" t="s">
        <v>63</v>
      </c>
      <c r="G11" s="153"/>
      <c r="H11" s="153" t="s">
        <v>64</v>
      </c>
      <c r="I11" s="156"/>
    </row>
    <row r="12" spans="2:10" s="1" customFormat="1" x14ac:dyDescent="0.2">
      <c r="B12" s="150" t="s">
        <v>4</v>
      </c>
      <c r="C12" s="148"/>
      <c r="D12" s="149" t="s">
        <v>65</v>
      </c>
      <c r="E12" s="148"/>
      <c r="F12" s="147" t="s">
        <v>212</v>
      </c>
      <c r="G12" s="148"/>
      <c r="H12" s="147" t="s">
        <v>213</v>
      </c>
      <c r="I12" s="151"/>
    </row>
    <row r="13" spans="2:10" s="1" customFormat="1" x14ac:dyDescent="0.2">
      <c r="B13" s="150" t="s">
        <v>66</v>
      </c>
      <c r="C13" s="148"/>
      <c r="D13" s="149" t="s">
        <v>67</v>
      </c>
      <c r="E13" s="148"/>
      <c r="F13" s="147" t="s">
        <v>214</v>
      </c>
      <c r="G13" s="148"/>
      <c r="H13" s="147" t="s">
        <v>215</v>
      </c>
      <c r="I13" s="151"/>
    </row>
    <row r="14" spans="2:10" s="1" customFormat="1" ht="7.5" customHeight="1" x14ac:dyDescent="0.2">
      <c r="B14" s="145"/>
      <c r="C14" s="145"/>
      <c r="D14" s="145"/>
      <c r="E14" s="145"/>
      <c r="F14" s="145"/>
      <c r="G14" s="145"/>
      <c r="H14" s="145"/>
      <c r="I14" s="145"/>
      <c r="J14" s="145"/>
    </row>
    <row r="15" spans="2:10" s="1" customFormat="1" x14ac:dyDescent="0.2">
      <c r="B15" s="146" t="s">
        <v>68</v>
      </c>
      <c r="C15" s="146"/>
      <c r="D15" s="146"/>
      <c r="E15" s="146"/>
      <c r="F15" s="146"/>
      <c r="G15" s="146"/>
      <c r="H15" s="146"/>
      <c r="I15" s="146"/>
      <c r="J15" s="146"/>
    </row>
    <row r="16" spans="2:10" s="1" customFormat="1" ht="7.5" customHeight="1" x14ac:dyDescent="0.2">
      <c r="B16" s="145"/>
      <c r="C16" s="145"/>
      <c r="D16" s="145"/>
      <c r="E16" s="145"/>
      <c r="F16" s="145"/>
      <c r="G16" s="145"/>
      <c r="H16" s="145"/>
      <c r="I16" s="145"/>
      <c r="J16" s="145"/>
    </row>
    <row r="17" spans="2:12" s="1" customFormat="1" ht="51" customHeight="1" x14ac:dyDescent="0.2">
      <c r="B17" s="152" t="s">
        <v>61</v>
      </c>
      <c r="C17" s="153"/>
      <c r="D17" s="153" t="s">
        <v>62</v>
      </c>
      <c r="E17" s="153"/>
      <c r="F17" s="153" t="s">
        <v>63</v>
      </c>
      <c r="G17" s="153"/>
      <c r="H17" s="153" t="s">
        <v>64</v>
      </c>
      <c r="I17" s="156"/>
      <c r="J17" s="84"/>
    </row>
    <row r="18" spans="2:12" s="1" customFormat="1" ht="12.75" customHeight="1" x14ac:dyDescent="0.2">
      <c r="B18" s="150" t="s">
        <v>4</v>
      </c>
      <c r="C18" s="148"/>
      <c r="D18" s="149" t="s">
        <v>65</v>
      </c>
      <c r="E18" s="148"/>
      <c r="F18" s="147" t="s">
        <v>215</v>
      </c>
      <c r="G18" s="148"/>
      <c r="H18" s="147" t="s">
        <v>216</v>
      </c>
      <c r="I18" s="151"/>
      <c r="J18" s="84"/>
    </row>
    <row r="19" spans="2:12" s="1" customFormat="1" x14ac:dyDescent="0.2">
      <c r="B19" s="150" t="s">
        <v>66</v>
      </c>
      <c r="C19" s="148"/>
      <c r="D19" s="149" t="s">
        <v>67</v>
      </c>
      <c r="E19" s="148"/>
      <c r="F19" s="147" t="s">
        <v>217</v>
      </c>
      <c r="G19" s="148"/>
      <c r="H19" s="147" t="s">
        <v>218</v>
      </c>
      <c r="I19" s="151"/>
      <c r="J19" s="84"/>
    </row>
    <row r="20" spans="2:12" s="1" customFormat="1" ht="7.5" customHeight="1" x14ac:dyDescent="0.2">
      <c r="B20" s="145"/>
      <c r="C20" s="145"/>
      <c r="D20" s="145"/>
      <c r="E20" s="145"/>
      <c r="F20" s="145"/>
      <c r="G20" s="145"/>
      <c r="H20" s="145"/>
      <c r="I20" s="145"/>
      <c r="J20" s="145"/>
    </row>
    <row r="21" spans="2:12" s="1" customFormat="1" x14ac:dyDescent="0.2">
      <c r="B21" s="146" t="s">
        <v>69</v>
      </c>
      <c r="C21" s="146"/>
      <c r="D21" s="146"/>
      <c r="E21" s="146"/>
      <c r="F21" s="146"/>
      <c r="G21" s="146"/>
      <c r="H21" s="146"/>
      <c r="I21" s="146"/>
      <c r="J21" s="146"/>
    </row>
    <row r="22" spans="2:12" s="1" customFormat="1" x14ac:dyDescent="0.2">
      <c r="B22" s="146" t="str">
        <f>IF('Bank Holidays'!C3="", "", CONCATENATE("          - ",'Bank Holidays'!B3,"  ",TEXT('Bank Holidays'!C3,"dd mmm yyyy")))</f>
        <v xml:space="preserve">          - Good Friday:  07 Apr 2023</v>
      </c>
      <c r="C22" s="146"/>
      <c r="D22" s="146"/>
      <c r="E22" s="146"/>
      <c r="F22" s="146"/>
      <c r="G22" s="146"/>
      <c r="H22" s="146"/>
      <c r="I22" s="146"/>
      <c r="J22" s="146"/>
    </row>
    <row r="23" spans="2:12" s="1" customFormat="1" x14ac:dyDescent="0.2">
      <c r="B23" s="146" t="str">
        <f>IF('Bank Holidays'!C4="", "", CONCATENATE("          - ",'Bank Holidays'!B4,"  ",TEXT('Bank Holidays'!C4,"dd mmm yyyy")))</f>
        <v xml:space="preserve">          - Easter Monday:  10 Apr 2023</v>
      </c>
      <c r="C23" s="146"/>
      <c r="D23" s="146"/>
      <c r="E23" s="146"/>
      <c r="F23" s="146"/>
      <c r="G23" s="146"/>
      <c r="H23" s="146"/>
      <c r="I23" s="146"/>
      <c r="J23" s="146"/>
    </row>
    <row r="24" spans="2:12" s="1" customFormat="1" x14ac:dyDescent="0.2">
      <c r="B24" s="146" t="str">
        <f>IF('Bank Holidays'!C5="", "", CONCATENATE("          - ",'Bank Holidays'!B5,"  ",TEXT('Bank Holidays'!C5,"dd mmm yyyy")))</f>
        <v xml:space="preserve">          - May Day:  01 May 2023</v>
      </c>
      <c r="C24" s="146"/>
      <c r="D24" s="146"/>
      <c r="E24" s="146"/>
      <c r="F24" s="146"/>
      <c r="G24" s="146"/>
      <c r="H24" s="146"/>
      <c r="I24" s="146"/>
      <c r="J24" s="146"/>
    </row>
    <row r="25" spans="2:12" s="1" customFormat="1" x14ac:dyDescent="0.2">
      <c r="B25" s="146" t="str">
        <f>IF('Bank Holidays'!C6="", "", CONCATENATE("          - ",'Bank Holidays'!B6,"  ",TEXT('Bank Holidays'!C6,"dd mmm yyyy")))</f>
        <v xml:space="preserve">          - Spring Bank Holiday:  29 May 2023</v>
      </c>
      <c r="C25" s="146"/>
      <c r="D25" s="146"/>
      <c r="E25" s="146"/>
      <c r="F25" s="146"/>
      <c r="G25" s="146"/>
      <c r="H25" s="146"/>
      <c r="I25" s="146"/>
      <c r="J25" s="146"/>
    </row>
    <row r="26" spans="2:12" s="1" customFormat="1" x14ac:dyDescent="0.2">
      <c r="B26" s="146" t="str">
        <f>IF('Bank Holidays'!C7="", "", CONCATENATE("          - ",'Bank Holidays'!B7,"  ",TEXT('Bank Holidays'!C7,"dd mmm yyyy")))</f>
        <v xml:space="preserve">          - Late Summer Bank Holiday:  28 Aug 2023</v>
      </c>
      <c r="C26" s="146"/>
      <c r="D26" s="146"/>
      <c r="E26" s="146"/>
      <c r="F26" s="146"/>
      <c r="G26" s="146"/>
      <c r="H26" s="146"/>
      <c r="I26" s="146"/>
      <c r="J26" s="146"/>
    </row>
    <row r="27" spans="2:12" s="1" customFormat="1" x14ac:dyDescent="0.2">
      <c r="B27" s="146" t="str">
        <f>IF('Bank Holidays'!C8="", "", CONCATENATE("          - ",'Bank Holidays'!B8,"  ",TEXT('Bank Holidays'!C8,"dd mmm yyyy")))</f>
        <v xml:space="preserve">          - Christmas Day:  25 Dec 2023</v>
      </c>
      <c r="C27" s="146"/>
      <c r="D27" s="146"/>
      <c r="E27" s="146"/>
      <c r="F27" s="146"/>
      <c r="G27" s="146"/>
      <c r="H27" s="146"/>
      <c r="I27" s="146"/>
      <c r="J27" s="146"/>
    </row>
    <row r="28" spans="2:12" s="1" customFormat="1" x14ac:dyDescent="0.2">
      <c r="B28" s="146" t="str">
        <f>IF('Bank Holidays'!C9="", "", CONCATENATE("          - ",'Bank Holidays'!B9,"  ",TEXT('Bank Holidays'!C9,"dd mmm yyyy")))</f>
        <v xml:space="preserve">          - Boxing Day:  26 Dec 2023</v>
      </c>
      <c r="C28" s="146"/>
      <c r="D28" s="146"/>
      <c r="E28" s="146"/>
      <c r="F28" s="146"/>
      <c r="G28" s="146"/>
      <c r="H28" s="146"/>
      <c r="I28" s="146"/>
      <c r="J28" s="146"/>
    </row>
    <row r="29" spans="2:12" s="1" customFormat="1" x14ac:dyDescent="0.2">
      <c r="B29" s="146" t="str">
        <f>IF('Bank Holidays'!C10="", "", CONCATENATE("          - ",'Bank Holidays'!B10,"  ",TEXT('Bank Holidays'!C10,"dd mmm yyyy")))</f>
        <v xml:space="preserve">          - New Year's Day:  01 Jan 2024</v>
      </c>
      <c r="C29" s="146"/>
      <c r="D29" s="146"/>
      <c r="E29" s="146"/>
      <c r="F29" s="146"/>
      <c r="G29" s="146"/>
      <c r="H29" s="146"/>
      <c r="I29" s="146"/>
      <c r="J29" s="146"/>
    </row>
    <row r="30" spans="2:12" s="1" customFormat="1" x14ac:dyDescent="0.2">
      <c r="B30" s="146" t="str">
        <f>IF('Bank Holidays'!C11="", "", CONCATENATE("          - ",'Bank Holidays'!B11,"  ",TEXT('Bank Holidays'!C11,"dd mmm yyyy")))</f>
        <v xml:space="preserve">          - Additional Bank Holiday:  08 May 2023</v>
      </c>
      <c r="C30" s="146"/>
      <c r="D30" s="146"/>
      <c r="E30" s="146"/>
      <c r="F30" s="146"/>
      <c r="G30" s="146"/>
      <c r="H30" s="146"/>
      <c r="I30" s="146"/>
      <c r="J30" s="146"/>
    </row>
    <row r="31" spans="2:12" s="1" customFormat="1" x14ac:dyDescent="0.2">
      <c r="B31" s="146" t="str">
        <f>IF('Bank Holidays'!C12="", "", CONCATENATE("          - ",'Bank Holidays'!B12,"  ",TEXT('Bank Holidays'!C12,"dd mmm yyyy")))</f>
        <v xml:space="preserve">          - Additional Bank Holiday:  29 Mar 2024</v>
      </c>
      <c r="C31" s="146"/>
      <c r="D31" s="146"/>
      <c r="E31" s="146"/>
      <c r="F31" s="146"/>
      <c r="G31" s="146"/>
      <c r="H31" s="146"/>
      <c r="I31" s="146"/>
      <c r="J31" s="146"/>
    </row>
    <row r="32" spans="2:12" s="1" customFormat="1" x14ac:dyDescent="0.2">
      <c r="B32" s="146" t="str">
        <f>IF('Bank Holidays'!C13="", "", CONCATENATE("          - ",'Bank Holidays'!B13,"  ",TEXT('Bank Holidays'!C13,"dd mmm yyyy")))</f>
        <v/>
      </c>
      <c r="C32" s="146"/>
      <c r="D32" s="146"/>
      <c r="E32" s="146"/>
      <c r="F32" s="146"/>
      <c r="G32" s="146"/>
      <c r="H32" s="146"/>
      <c r="I32" s="146"/>
      <c r="J32" s="146"/>
      <c r="L32" s="1" t="str">
        <f>IF('Bank Holidays'!C13="", "", CONCATENATE("          - ",'Bank Holidays'!B13,"  ",TEXT('Bank Holidays'!C13,"dd mmm yyyy")))</f>
        <v/>
      </c>
    </row>
    <row r="33" spans="2:12" s="1" customFormat="1" ht="7.5" customHeight="1" x14ac:dyDescent="0.2">
      <c r="L33" s="1" t="str">
        <f>IF('Bank Holidays'!C14="", "", CONCATENATE("          - ",'Bank Holidays'!B14,"  ",TEXT('Bank Holidays'!C14,"dd mmm yyyy")))</f>
        <v/>
      </c>
    </row>
    <row r="34" spans="2:12" s="1" customFormat="1" x14ac:dyDescent="0.2">
      <c r="B34" s="104" t="s">
        <v>70</v>
      </c>
      <c r="C34" s="104"/>
      <c r="D34" s="104"/>
      <c r="E34" s="104"/>
      <c r="F34" s="104"/>
      <c r="G34" s="104"/>
      <c r="H34" s="104"/>
      <c r="I34" s="104"/>
      <c r="J34" s="104"/>
      <c r="L34" s="1" t="str">
        <f>IF('Bank Holidays'!C15="", "", CONCATENATE("          - ",'Bank Holidays'!B15,"  ",TEXT('Bank Holidays'!C15,"dd mmm yyyy")))</f>
        <v/>
      </c>
    </row>
    <row r="35" spans="2:12" s="1" customFormat="1" ht="38.25" customHeight="1" x14ac:dyDescent="0.2">
      <c r="B35" s="158" t="s">
        <v>71</v>
      </c>
      <c r="C35" s="144"/>
      <c r="D35" s="144"/>
      <c r="E35" s="144"/>
      <c r="F35" s="144"/>
      <c r="G35" s="144"/>
      <c r="H35" s="144"/>
      <c r="I35" s="144"/>
      <c r="J35" s="144"/>
      <c r="L35" s="1" t="str">
        <f>IF('Bank Holidays'!C16="", "", CONCATENATE("          - ",'Bank Holidays'!B16,"  ",TEXT('Bank Holidays'!C16,"dd mmm yyyy")))</f>
        <v/>
      </c>
    </row>
    <row r="36" spans="2:12" s="1" customFormat="1" x14ac:dyDescent="0.2">
      <c r="B36" s="157" t="s">
        <v>72</v>
      </c>
      <c r="C36" s="146"/>
      <c r="D36" s="146"/>
      <c r="E36" s="146"/>
      <c r="F36" s="146"/>
      <c r="G36" s="146"/>
      <c r="H36" s="146"/>
      <c r="I36" s="146"/>
      <c r="J36" s="146"/>
      <c r="L36" s="1" t="str">
        <f>IF('Bank Holidays'!C17="", "", CONCATENATE("          - ",'Bank Holidays'!B17,"  ",TEXT('Bank Holidays'!C17,"dd mmm yyyy")))</f>
        <v/>
      </c>
    </row>
    <row r="37" spans="2:12" s="1" customFormat="1" x14ac:dyDescent="0.2">
      <c r="B37" s="146" t="str">
        <f>IF('Bank Holidays'!C13="", "", CONCATENATE("          - ",'Bank Holidays'!B13,"  ",TEXT('Bank Holidays'!C13,"dd mmm yyyy")))</f>
        <v/>
      </c>
      <c r="C37" s="146"/>
      <c r="D37" s="146"/>
      <c r="E37" s="146"/>
      <c r="F37" s="146"/>
      <c r="G37" s="146"/>
      <c r="H37" s="146"/>
      <c r="I37" s="146"/>
      <c r="J37" s="146"/>
      <c r="L37" s="1" t="str">
        <f>IF('Bank Holidays'!C18="", "", CONCATENATE("          - ",'Bank Holidays'!B18,"  ",TEXT('Bank Holidays'!C18,"dd mmm yyyy")))</f>
        <v/>
      </c>
    </row>
    <row r="38" spans="2:12" s="1" customFormat="1" x14ac:dyDescent="0.2">
      <c r="B38" s="146" t="str">
        <f>IF('Bank Holidays'!C14="", "", CONCATENATE("          - ",'Bank Holidays'!B14,"  ",TEXT('Bank Holidays'!C14,"dd mmm yyyy")))</f>
        <v/>
      </c>
      <c r="C38" s="146"/>
      <c r="D38" s="146"/>
      <c r="E38" s="146"/>
      <c r="F38" s="146"/>
      <c r="G38" s="146"/>
      <c r="H38" s="146"/>
      <c r="I38" s="146"/>
      <c r="J38" s="146"/>
      <c r="L38" s="1" t="str">
        <f>IF('Bank Holidays'!C19="", "", CONCATENATE("          - ",'Bank Holidays'!B19,"  ",TEXT('Bank Holidays'!C19,"dd mmm yyyy")))</f>
        <v/>
      </c>
    </row>
    <row r="39" spans="2:12" s="1" customFormat="1" ht="7.5" customHeight="1" x14ac:dyDescent="0.2">
      <c r="B39" s="146"/>
      <c r="C39" s="146"/>
      <c r="D39" s="146"/>
      <c r="E39" s="146"/>
      <c r="F39" s="146"/>
      <c r="G39" s="146"/>
      <c r="H39" s="146"/>
      <c r="I39" s="146"/>
      <c r="J39" s="146"/>
      <c r="L39" s="1" t="str">
        <f>IF('Bank Holidays'!C20="", "", CONCATENATE("          - ",'Bank Holidays'!B20,"  ",TEXT('Bank Holidays'!C20,"dd mmm yyyy")))</f>
        <v/>
      </c>
    </row>
    <row r="40" spans="2:12" s="1" customFormat="1" x14ac:dyDescent="0.2">
      <c r="B40" s="104" t="s">
        <v>73</v>
      </c>
      <c r="C40" s="104"/>
      <c r="D40" s="104"/>
      <c r="E40" s="104"/>
      <c r="F40" s="104"/>
      <c r="G40" s="104"/>
      <c r="H40" s="104"/>
      <c r="I40" s="104"/>
      <c r="J40" s="104"/>
    </row>
    <row r="41" spans="2:12" s="1" customFormat="1" ht="25.5" customHeight="1" x14ac:dyDescent="0.2">
      <c r="B41" s="144" t="s">
        <v>74</v>
      </c>
      <c r="C41" s="144"/>
      <c r="D41" s="144"/>
      <c r="E41" s="144"/>
      <c r="F41" s="144"/>
      <c r="G41" s="144"/>
      <c r="H41" s="144"/>
      <c r="I41" s="144"/>
      <c r="J41" s="144"/>
    </row>
    <row r="42" spans="2:12" s="1" customFormat="1" x14ac:dyDescent="0.2">
      <c r="B42" s="146" t="s">
        <v>75</v>
      </c>
      <c r="C42" s="146"/>
      <c r="D42" s="146"/>
      <c r="E42" s="146"/>
      <c r="F42" s="146"/>
      <c r="G42" s="146"/>
      <c r="H42" s="146"/>
      <c r="I42" s="146"/>
      <c r="J42" s="146"/>
    </row>
    <row r="43" spans="2:12" s="1" customFormat="1" ht="7.5" customHeight="1" x14ac:dyDescent="0.2">
      <c r="B43" s="145"/>
      <c r="C43" s="145"/>
      <c r="D43" s="145"/>
      <c r="E43" s="145"/>
      <c r="F43" s="145"/>
      <c r="G43" s="145"/>
      <c r="H43" s="145"/>
      <c r="I43" s="145"/>
      <c r="J43" s="145"/>
    </row>
    <row r="44" spans="2:12" s="1" customFormat="1" x14ac:dyDescent="0.2">
      <c r="B44" s="104" t="s">
        <v>76</v>
      </c>
      <c r="C44" s="104"/>
      <c r="D44" s="104"/>
      <c r="E44" s="104"/>
      <c r="F44" s="104"/>
      <c r="G44" s="104"/>
      <c r="H44" s="104"/>
      <c r="I44" s="104"/>
      <c r="J44" s="104"/>
    </row>
    <row r="45" spans="2:12" s="1" customFormat="1" x14ac:dyDescent="0.2">
      <c r="B45" s="146" t="s">
        <v>77</v>
      </c>
      <c r="C45" s="146"/>
      <c r="D45" s="146"/>
      <c r="E45" s="146"/>
      <c r="F45" s="146"/>
      <c r="G45" s="146"/>
      <c r="H45" s="146"/>
      <c r="I45" s="146"/>
      <c r="J45" s="146"/>
    </row>
    <row r="46" spans="2:12" s="1" customFormat="1" x14ac:dyDescent="0.2">
      <c r="B46" s="144" t="s">
        <v>78</v>
      </c>
      <c r="C46" s="144"/>
      <c r="D46" s="144"/>
      <c r="E46" s="144"/>
      <c r="F46" s="144"/>
      <c r="G46" s="144"/>
      <c r="H46" s="144"/>
      <c r="I46" s="144"/>
      <c r="J46" s="144"/>
    </row>
    <row r="47" spans="2:12" s="1" customFormat="1" x14ac:dyDescent="0.2">
      <c r="B47" s="146" t="s">
        <v>79</v>
      </c>
      <c r="C47" s="146"/>
      <c r="D47" s="146"/>
      <c r="E47" s="146"/>
      <c r="F47" s="146"/>
      <c r="G47" s="146"/>
      <c r="H47" s="146"/>
      <c r="I47" s="146"/>
      <c r="J47" s="146"/>
    </row>
    <row r="48" spans="2:12" s="1" customFormat="1" ht="7.5" customHeight="1" x14ac:dyDescent="0.2">
      <c r="B48" s="145"/>
      <c r="C48" s="145"/>
      <c r="D48" s="145"/>
      <c r="E48" s="145"/>
      <c r="F48" s="145"/>
      <c r="G48" s="145"/>
      <c r="H48" s="145"/>
      <c r="I48" s="145"/>
      <c r="J48" s="145"/>
    </row>
    <row r="49" spans="2:10" s="1" customFormat="1" x14ac:dyDescent="0.2">
      <c r="B49" s="104" t="s">
        <v>80</v>
      </c>
      <c r="C49" s="104"/>
      <c r="D49" s="104"/>
      <c r="E49" s="104"/>
      <c r="F49" s="104"/>
      <c r="G49" s="104"/>
      <c r="H49" s="104"/>
      <c r="I49" s="104"/>
      <c r="J49" s="104"/>
    </row>
    <row r="50" spans="2:10" s="1" customFormat="1" ht="25.5" customHeight="1" x14ac:dyDescent="0.2">
      <c r="B50" s="144" t="s">
        <v>81</v>
      </c>
      <c r="C50" s="144"/>
      <c r="D50" s="144"/>
      <c r="E50" s="144"/>
      <c r="F50" s="144"/>
      <c r="G50" s="144"/>
      <c r="H50" s="144"/>
      <c r="I50" s="144"/>
      <c r="J50" s="144"/>
    </row>
  </sheetData>
  <sheetProtection algorithmName="SHA-512" hashValue="XEZbjEagVBpiaimJjROatKyyCPjyesUFo2WLFBo6LYspuOv3IDYEFsZtHxU8o7gAxTsWen12suaOP+1Y6HqIgA==" saltValue="K7e4xRhKTeyCstJNgv/1yg==" spinCount="100000" sheet="1" objects="1" scenarios="1" selectLockedCells="1"/>
  <mergeCells count="65">
    <mergeCell ref="B36:J36"/>
    <mergeCell ref="B35:J35"/>
    <mergeCell ref="B37:J37"/>
    <mergeCell ref="B38:J38"/>
    <mergeCell ref="B39:J39"/>
    <mergeCell ref="B30:J30"/>
    <mergeCell ref="B31:J31"/>
    <mergeCell ref="B32:J32"/>
    <mergeCell ref="B34:J34"/>
    <mergeCell ref="B25:J25"/>
    <mergeCell ref="B26:J26"/>
    <mergeCell ref="B27:J27"/>
    <mergeCell ref="B28:J28"/>
    <mergeCell ref="B29:J29"/>
    <mergeCell ref="B21:J21"/>
    <mergeCell ref="B20:J20"/>
    <mergeCell ref="B22:J22"/>
    <mergeCell ref="B23:J23"/>
    <mergeCell ref="B24:J24"/>
    <mergeCell ref="B15:J15"/>
    <mergeCell ref="B47:J47"/>
    <mergeCell ref="B19:C19"/>
    <mergeCell ref="D19:E19"/>
    <mergeCell ref="F19:G19"/>
    <mergeCell ref="H19:I19"/>
    <mergeCell ref="B16:J16"/>
    <mergeCell ref="B41:J41"/>
    <mergeCell ref="B17:C17"/>
    <mergeCell ref="D17:E17"/>
    <mergeCell ref="F17:G17"/>
    <mergeCell ref="H17:I17"/>
    <mergeCell ref="B18:C18"/>
    <mergeCell ref="D18:E18"/>
    <mergeCell ref="F18:G18"/>
    <mergeCell ref="H18:I18"/>
    <mergeCell ref="B2:G2"/>
    <mergeCell ref="B7:J7"/>
    <mergeCell ref="B6:J6"/>
    <mergeCell ref="H13:I13"/>
    <mergeCell ref="H12:I12"/>
    <mergeCell ref="D13:E13"/>
    <mergeCell ref="B5:J5"/>
    <mergeCell ref="B11:C11"/>
    <mergeCell ref="B4:J4"/>
    <mergeCell ref="D11:E11"/>
    <mergeCell ref="F11:G11"/>
    <mergeCell ref="H11:I11"/>
    <mergeCell ref="B10:J10"/>
    <mergeCell ref="B9:J9"/>
    <mergeCell ref="B8:J8"/>
    <mergeCell ref="F13:G13"/>
    <mergeCell ref="F12:G12"/>
    <mergeCell ref="D12:E12"/>
    <mergeCell ref="B14:J14"/>
    <mergeCell ref="B13:C13"/>
    <mergeCell ref="B12:C12"/>
    <mergeCell ref="B50:J50"/>
    <mergeCell ref="B49:J49"/>
    <mergeCell ref="B48:J48"/>
    <mergeCell ref="B43:J43"/>
    <mergeCell ref="B40:J40"/>
    <mergeCell ref="B46:J46"/>
    <mergeCell ref="B45:J45"/>
    <mergeCell ref="B44:J44"/>
    <mergeCell ref="B42:J42"/>
  </mergeCells>
  <phoneticPr fontId="3" type="noConversion"/>
  <printOptions horizontalCentered="1"/>
  <pageMargins left="0.74803149606299213" right="0.7480314960629921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J38"/>
  <sheetViews>
    <sheetView showRowColHeaders="0" topLeftCell="A6" zoomScaleNormal="100" workbookViewId="0">
      <selection activeCell="H26" sqref="H26"/>
    </sheetView>
  </sheetViews>
  <sheetFormatPr defaultColWidth="9.140625" defaultRowHeight="12.75" x14ac:dyDescent="0.2"/>
  <cols>
    <col min="1" max="1" width="1.42578125" style="4" customWidth="1"/>
    <col min="2" max="2" width="10" style="4" customWidth="1"/>
    <col min="3" max="6" width="9.140625" style="4"/>
    <col min="7" max="8" width="10" style="4" customWidth="1"/>
    <col min="9" max="10" width="9.140625" style="4"/>
    <col min="11" max="11" width="1.42578125" style="4" customWidth="1"/>
    <col min="12" max="16384" width="9.140625" style="4"/>
  </cols>
  <sheetData>
    <row r="2" spans="2:10" s="1" customFormat="1" x14ac:dyDescent="0.2">
      <c r="B2" s="116" t="s">
        <v>82</v>
      </c>
      <c r="C2" s="116"/>
      <c r="D2" s="116"/>
      <c r="E2" s="116"/>
      <c r="F2" s="116"/>
      <c r="G2" s="116"/>
      <c r="H2" s="2"/>
      <c r="I2" s="2"/>
      <c r="J2" s="2"/>
    </row>
    <row r="3" spans="2:10" s="1" customFormat="1" x14ac:dyDescent="0.2"/>
    <row r="4" spans="2:10" s="1" customFormat="1" x14ac:dyDescent="0.2">
      <c r="B4" s="154" t="s">
        <v>83</v>
      </c>
      <c r="C4" s="155"/>
      <c r="D4" s="155"/>
      <c r="E4" s="155"/>
      <c r="F4" s="155"/>
      <c r="G4" s="155"/>
      <c r="H4" s="155"/>
      <c r="I4" s="155"/>
      <c r="J4" s="155"/>
    </row>
    <row r="5" spans="2:10" s="1" customFormat="1" ht="51" customHeight="1" x14ac:dyDescent="0.2">
      <c r="B5" s="158" t="s">
        <v>84</v>
      </c>
      <c r="C5" s="146"/>
      <c r="D5" s="146"/>
      <c r="E5" s="146"/>
      <c r="F5" s="146"/>
      <c r="G5" s="146"/>
      <c r="H5" s="146"/>
      <c r="I5" s="146"/>
      <c r="J5" s="146"/>
    </row>
    <row r="6" spans="2:10" s="1" customFormat="1" ht="51" customHeight="1" x14ac:dyDescent="0.2">
      <c r="B6" s="158" t="s">
        <v>85</v>
      </c>
      <c r="C6" s="144"/>
      <c r="D6" s="144"/>
      <c r="E6" s="144"/>
      <c r="F6" s="144"/>
      <c r="G6" s="144"/>
      <c r="H6" s="144"/>
      <c r="I6" s="144"/>
      <c r="J6" s="144"/>
    </row>
    <row r="7" spans="2:10" s="1" customFormat="1" ht="25.5" customHeight="1" x14ac:dyDescent="0.2">
      <c r="B7" s="107" t="s">
        <v>86</v>
      </c>
      <c r="C7" s="107"/>
      <c r="D7" s="107"/>
      <c r="E7" s="107"/>
      <c r="F7" s="107"/>
      <c r="G7" s="107"/>
      <c r="H7" s="107"/>
      <c r="I7" s="107"/>
      <c r="J7" s="107"/>
    </row>
    <row r="8" spans="2:10" s="1" customFormat="1" ht="51" customHeight="1" x14ac:dyDescent="0.2">
      <c r="B8" s="107" t="s">
        <v>87</v>
      </c>
      <c r="C8" s="107"/>
      <c r="D8" s="107"/>
      <c r="E8" s="107"/>
      <c r="F8" s="107"/>
      <c r="G8" s="107"/>
      <c r="H8" s="107"/>
      <c r="I8" s="107"/>
      <c r="J8" s="107"/>
    </row>
    <row r="9" spans="2:10" s="1" customFormat="1" ht="12.75" customHeight="1" x14ac:dyDescent="0.2">
      <c r="B9" s="82"/>
      <c r="C9" s="82"/>
      <c r="D9" s="82"/>
      <c r="E9" s="82"/>
      <c r="F9" s="82"/>
      <c r="G9" s="82"/>
      <c r="H9" s="82"/>
      <c r="I9" s="82"/>
      <c r="J9" s="82"/>
    </row>
    <row r="10" spans="2:10" s="1" customFormat="1" ht="12.75" customHeight="1" x14ac:dyDescent="0.2">
      <c r="B10" s="107" t="s">
        <v>88</v>
      </c>
      <c r="C10" s="144"/>
      <c r="D10" s="144"/>
      <c r="E10" s="144"/>
      <c r="F10" s="144"/>
      <c r="G10" s="144"/>
      <c r="H10" s="144"/>
      <c r="I10" s="144"/>
      <c r="J10" s="144"/>
    </row>
    <row r="11" spans="2:10" s="1" customFormat="1" ht="12.75" customHeight="1" x14ac:dyDescent="0.2">
      <c r="B11" s="146" t="s">
        <v>89</v>
      </c>
      <c r="C11" s="146"/>
      <c r="D11" s="146"/>
      <c r="E11" s="146"/>
      <c r="F11" s="146"/>
      <c r="G11" s="146"/>
      <c r="H11" s="146"/>
      <c r="I11" s="146"/>
      <c r="J11" s="146"/>
    </row>
    <row r="12" spans="2:10" s="1" customFormat="1" ht="25.5" customHeight="1" x14ac:dyDescent="0.2">
      <c r="B12" s="107" t="s">
        <v>90</v>
      </c>
      <c r="C12" s="144"/>
      <c r="D12" s="144"/>
      <c r="E12" s="144"/>
      <c r="F12" s="144"/>
      <c r="G12" s="144"/>
      <c r="H12" s="144"/>
      <c r="I12" s="144"/>
      <c r="J12" s="144"/>
    </row>
    <row r="13" spans="2:10" s="1" customFormat="1" ht="51" customHeight="1" x14ac:dyDescent="0.2">
      <c r="B13" s="107" t="s">
        <v>205</v>
      </c>
      <c r="C13" s="144"/>
      <c r="D13" s="144"/>
      <c r="E13" s="144"/>
      <c r="F13" s="144"/>
      <c r="G13" s="144"/>
      <c r="H13" s="144"/>
      <c r="I13" s="144"/>
      <c r="J13" s="144"/>
    </row>
    <row r="14" spans="2:10" s="1" customFormat="1" ht="25.5" customHeight="1" x14ac:dyDescent="0.2">
      <c r="B14" s="107" t="s">
        <v>206</v>
      </c>
      <c r="C14" s="144"/>
      <c r="D14" s="144"/>
      <c r="E14" s="144"/>
      <c r="F14" s="144"/>
      <c r="G14" s="144"/>
      <c r="H14" s="144"/>
      <c r="I14" s="144"/>
      <c r="J14" s="144"/>
    </row>
    <row r="15" spans="2:10" s="1" customFormat="1" ht="51" customHeight="1" x14ac:dyDescent="0.2">
      <c r="B15" s="107" t="s">
        <v>91</v>
      </c>
      <c r="C15" s="144"/>
      <c r="D15" s="144"/>
      <c r="E15" s="144"/>
      <c r="F15" s="144"/>
      <c r="G15" s="144"/>
      <c r="H15" s="144"/>
      <c r="I15" s="144"/>
      <c r="J15" s="144"/>
    </row>
    <row r="16" spans="2:10" s="1" customFormat="1" ht="12.75" customHeight="1" x14ac:dyDescent="0.2">
      <c r="B16" s="104" t="s">
        <v>92</v>
      </c>
      <c r="C16" s="146"/>
      <c r="D16" s="146"/>
      <c r="E16" s="146"/>
      <c r="F16" s="146"/>
      <c r="G16" s="146"/>
      <c r="H16" s="146"/>
      <c r="I16" s="146"/>
      <c r="J16" s="146"/>
    </row>
    <row r="17" spans="2:10" s="1" customFormat="1" ht="25.5" customHeight="1" x14ac:dyDescent="0.2">
      <c r="B17" s="107" t="s">
        <v>93</v>
      </c>
      <c r="C17" s="144"/>
      <c r="D17" s="144"/>
      <c r="E17" s="144"/>
      <c r="F17" s="144"/>
      <c r="G17" s="144"/>
      <c r="H17" s="144"/>
      <c r="I17" s="144"/>
      <c r="J17" s="144"/>
    </row>
    <row r="18" spans="2:10" s="1" customFormat="1" ht="38.25" hidden="1" customHeight="1" x14ac:dyDescent="0.2">
      <c r="B18" s="158"/>
      <c r="C18" s="144"/>
      <c r="D18" s="144"/>
      <c r="E18" s="144"/>
      <c r="F18" s="144"/>
      <c r="G18" s="144"/>
      <c r="H18" s="144"/>
      <c r="I18" s="144"/>
      <c r="J18" s="144"/>
    </row>
    <row r="19" spans="2:10" s="1" customFormat="1" ht="102" hidden="1" customHeight="1" x14ac:dyDescent="0.2">
      <c r="B19" s="158" t="s">
        <v>207</v>
      </c>
      <c r="C19" s="144"/>
      <c r="D19" s="144"/>
      <c r="E19" s="144"/>
      <c r="F19" s="144"/>
      <c r="G19" s="144"/>
      <c r="H19" s="144"/>
      <c r="I19" s="144"/>
      <c r="J19" s="144"/>
    </row>
    <row r="20" spans="2:10" s="1" customFormat="1" ht="12" customHeight="1" x14ac:dyDescent="0.2">
      <c r="B20" s="158"/>
      <c r="C20" s="144"/>
      <c r="D20" s="144"/>
      <c r="E20" s="144"/>
      <c r="F20" s="144"/>
      <c r="G20" s="144"/>
      <c r="H20" s="144"/>
      <c r="I20" s="144"/>
      <c r="J20" s="144"/>
    </row>
    <row r="21" spans="2:10" s="1" customFormat="1" x14ac:dyDescent="0.2">
      <c r="B21" s="104" t="s">
        <v>94</v>
      </c>
      <c r="C21" s="104"/>
      <c r="D21" s="104"/>
      <c r="E21" s="104"/>
      <c r="F21" s="104"/>
      <c r="G21" s="104"/>
      <c r="H21" s="104"/>
      <c r="I21" s="104"/>
      <c r="J21" s="104"/>
    </row>
    <row r="22" spans="2:10" s="1" customFormat="1" ht="25.5" customHeight="1" x14ac:dyDescent="0.2">
      <c r="B22" s="144" t="s">
        <v>95</v>
      </c>
      <c r="C22" s="144"/>
      <c r="D22" s="144"/>
      <c r="E22" s="144"/>
      <c r="F22" s="144"/>
      <c r="G22" s="144"/>
      <c r="H22" s="144"/>
      <c r="I22" s="144"/>
      <c r="J22" s="144"/>
    </row>
    <row r="23" spans="2:10" x14ac:dyDescent="0.2">
      <c r="B23" s="144"/>
      <c r="C23" s="144"/>
      <c r="D23" s="144"/>
      <c r="E23" s="144"/>
      <c r="F23" s="144"/>
      <c r="G23" s="144"/>
      <c r="H23" s="144"/>
      <c r="I23" s="144"/>
      <c r="J23" s="144"/>
    </row>
    <row r="24" spans="2:10" x14ac:dyDescent="0.2">
      <c r="B24" s="160" t="s">
        <v>96</v>
      </c>
      <c r="C24" s="160"/>
      <c r="D24" s="160"/>
      <c r="E24" s="160"/>
      <c r="F24" s="160"/>
      <c r="G24" s="160"/>
      <c r="H24" s="160"/>
      <c r="I24" s="160"/>
      <c r="J24" s="160"/>
    </row>
    <row r="26" spans="2:10" x14ac:dyDescent="0.2">
      <c r="B26" s="163" t="s">
        <v>97</v>
      </c>
      <c r="C26" s="163"/>
      <c r="D26" s="163"/>
      <c r="E26" s="163"/>
      <c r="F26" s="163"/>
      <c r="G26" s="61"/>
      <c r="H26" s="56"/>
      <c r="I26" s="62"/>
      <c r="J26" s="63"/>
    </row>
    <row r="27" spans="2:10" x14ac:dyDescent="0.2">
      <c r="B27" s="61"/>
      <c r="C27" s="61"/>
      <c r="D27" s="61"/>
      <c r="E27" s="61"/>
      <c r="F27" s="61"/>
      <c r="G27" s="61"/>
      <c r="H27" s="61"/>
      <c r="I27" s="61"/>
      <c r="J27" s="64"/>
    </row>
    <row r="28" spans="2:10" ht="25.5" customHeight="1" x14ac:dyDescent="0.2">
      <c r="B28" s="161" t="s">
        <v>98</v>
      </c>
      <c r="C28" s="162"/>
      <c r="D28" s="162"/>
      <c r="E28" s="162"/>
      <c r="F28" s="162"/>
      <c r="G28" s="162"/>
      <c r="H28" s="162"/>
      <c r="I28" s="162"/>
      <c r="J28" s="162"/>
    </row>
    <row r="29" spans="2:10" x14ac:dyDescent="0.2">
      <c r="B29" s="85"/>
      <c r="C29" s="85"/>
      <c r="D29" s="85"/>
      <c r="E29" s="85"/>
      <c r="F29" s="85"/>
      <c r="G29" s="85"/>
      <c r="H29" s="85"/>
      <c r="I29" s="85"/>
      <c r="J29" s="85"/>
    </row>
    <row r="30" spans="2:10" x14ac:dyDescent="0.2">
      <c r="B30" s="65"/>
      <c r="C30" s="66" t="s">
        <v>99</v>
      </c>
      <c r="D30" s="66" t="s">
        <v>100</v>
      </c>
      <c r="E30" s="66" t="s">
        <v>101</v>
      </c>
      <c r="F30" s="66" t="s">
        <v>102</v>
      </c>
      <c r="G30" s="66" t="s">
        <v>103</v>
      </c>
      <c r="H30" s="66" t="s">
        <v>104</v>
      </c>
      <c r="I30" s="66" t="s">
        <v>105</v>
      </c>
      <c r="J30" s="67" t="s">
        <v>106</v>
      </c>
    </row>
    <row r="31" spans="2:10" x14ac:dyDescent="0.2">
      <c r="B31" s="68" t="s">
        <v>107</v>
      </c>
      <c r="C31" s="60"/>
      <c r="D31" s="57"/>
      <c r="E31" s="57"/>
      <c r="F31" s="57"/>
      <c r="G31" s="60"/>
      <c r="H31" s="57"/>
      <c r="I31" s="57"/>
      <c r="J31" s="69" t="str">
        <f>IF(AND(C31="",D31="",E31="",F31="",G31="",H31="",I31=""), "", SUM(C31:I31))</f>
        <v/>
      </c>
    </row>
    <row r="32" spans="2:10" x14ac:dyDescent="0.2">
      <c r="B32" s="70" t="s">
        <v>108</v>
      </c>
      <c r="C32" s="58"/>
      <c r="D32" s="59"/>
      <c r="E32" s="58"/>
      <c r="F32" s="58"/>
      <c r="G32" s="59"/>
      <c r="H32" s="58"/>
      <c r="I32" s="58"/>
      <c r="J32" s="69" t="str">
        <f>IF(AND(C32="",D32="",E32="",F32="",G32="",H32="",I32=""), "", SUM(C32:I32))</f>
        <v/>
      </c>
    </row>
    <row r="33" spans="2:10" x14ac:dyDescent="0.2">
      <c r="B33" s="13">
        <f>SUM(J31:J32)/2</f>
        <v>0</v>
      </c>
      <c r="C33" s="1"/>
      <c r="D33" s="1"/>
      <c r="E33" s="1"/>
      <c r="F33" s="1"/>
      <c r="G33" s="1"/>
      <c r="H33" s="1"/>
      <c r="I33" s="1"/>
      <c r="J33" s="1"/>
    </row>
    <row r="34" spans="2:10" x14ac:dyDescent="0.2">
      <c r="B34" s="71" t="str">
        <f>IF(B33=0, "Enter your daily working hours over a 2 week period in the table above.", CONCATENATE("This works out as an average of ",TEXT(ROUND(B33,3),"0.00")," hours per week."))</f>
        <v>Enter your daily working hours over a 2 week period in the table above.</v>
      </c>
      <c r="C34" s="1"/>
      <c r="D34" s="1"/>
      <c r="E34" s="1"/>
      <c r="F34" s="1"/>
      <c r="G34" s="1"/>
      <c r="H34" s="72"/>
      <c r="I34" s="1"/>
      <c r="J34" s="1"/>
    </row>
    <row r="35" spans="2:10" x14ac:dyDescent="0.2">
      <c r="B35" s="1"/>
      <c r="C35" s="1"/>
      <c r="D35" s="1"/>
      <c r="E35" s="1"/>
      <c r="F35" s="1"/>
      <c r="G35" s="1"/>
      <c r="H35" s="1"/>
      <c r="I35" s="1"/>
      <c r="J35" s="1"/>
    </row>
    <row r="36" spans="2:10" x14ac:dyDescent="0.2">
      <c r="B36" s="71" t="s">
        <v>109</v>
      </c>
      <c r="C36" s="1"/>
      <c r="D36" s="1"/>
      <c r="E36" s="1"/>
      <c r="F36" s="1"/>
      <c r="H36" s="56"/>
      <c r="I36" s="13">
        <f>IF(OR(H36="", H36=0), 0, 1)</f>
        <v>0</v>
      </c>
      <c r="J36" s="1"/>
    </row>
    <row r="37" spans="2:10" x14ac:dyDescent="0.2">
      <c r="B37" s="13">
        <f>IF(I36=1, H36, B33)</f>
        <v>0</v>
      </c>
      <c r="C37" s="13">
        <f>B37*H26/52</f>
        <v>0</v>
      </c>
      <c r="D37" s="1"/>
      <c r="E37" s="1"/>
      <c r="F37" s="1"/>
      <c r="G37" s="1"/>
      <c r="H37" s="1"/>
      <c r="I37" s="1"/>
      <c r="J37" s="1"/>
    </row>
    <row r="38" spans="2:10" ht="25.5" customHeight="1" x14ac:dyDescent="0.2">
      <c r="B38" s="159" t="str">
        <f>IF(OR(OR(H26="",H26=0), AND(B33=0,I36=0)), "Enter your contracted weeks per year and contracted hours per week to calculate your average hours per week.", CONCATENATE("Based on the above, the average 'Hours per week' figure to use for calculating leave is ", TEXT(ROUND(C37,3),"0.00"), "."))</f>
        <v>Enter your contracted weeks per year and contracted hours per week to calculate your average hours per week.</v>
      </c>
      <c r="C38" s="159"/>
      <c r="D38" s="159"/>
      <c r="E38" s="159"/>
      <c r="F38" s="159"/>
      <c r="G38" s="159"/>
      <c r="H38" s="159"/>
      <c r="I38" s="159"/>
      <c r="J38" s="159"/>
    </row>
  </sheetData>
  <sheetProtection algorithmName="SHA-512" hashValue="XfVkO/XyG3m2/rB6qOZWErSyDyS++TCXcgzuY/n90CtD47sEiyAlIQpYxO/o4mBui3cZEVXSfaLFpUTef5UhOw==" saltValue="cKIyrX+3dijDMGkqvO1g4A==" spinCount="100000" sheet="1" objects="1" scenarios="1" selectLockedCells="1"/>
  <mergeCells count="24">
    <mergeCell ref="B22:J22"/>
    <mergeCell ref="B21:J21"/>
    <mergeCell ref="B18:J18"/>
    <mergeCell ref="B38:J38"/>
    <mergeCell ref="B24:J24"/>
    <mergeCell ref="B28:J28"/>
    <mergeCell ref="B26:F26"/>
    <mergeCell ref="B23:J23"/>
    <mergeCell ref="B15:J15"/>
    <mergeCell ref="B8:J8"/>
    <mergeCell ref="B19:J19"/>
    <mergeCell ref="B20:J20"/>
    <mergeCell ref="B10:J10"/>
    <mergeCell ref="B16:J16"/>
    <mergeCell ref="B17:J17"/>
    <mergeCell ref="B2:G2"/>
    <mergeCell ref="B5:J5"/>
    <mergeCell ref="B4:J4"/>
    <mergeCell ref="B14:J14"/>
    <mergeCell ref="B6:J6"/>
    <mergeCell ref="B7:J7"/>
    <mergeCell ref="B11:J11"/>
    <mergeCell ref="B12:J12"/>
    <mergeCell ref="B13:J13"/>
  </mergeCells>
  <phoneticPr fontId="3" type="noConversion"/>
  <printOptions horizontalCentered="1"/>
  <pageMargins left="0.74803149606299213" right="0.74803149606299213" top="0.78740157480314965" bottom="0.78740157480314965" header="0.51181102362204722" footer="0.51181102362204722"/>
  <pageSetup paperSize="9" orientation="portrait" r:id="rId1"/>
  <headerFooter alignWithMargins="0"/>
  <rowBreaks count="1" manualBreakCount="1">
    <brk id="23"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7054-7750-4677-92E4-BCEB229289CE}">
  <sheetPr codeName="Sheet7"/>
  <dimension ref="A1:Q27"/>
  <sheetViews>
    <sheetView showGridLines="0" workbookViewId="0">
      <selection activeCell="C14" sqref="C14"/>
    </sheetView>
  </sheetViews>
  <sheetFormatPr defaultColWidth="0" defaultRowHeight="12.75" zeroHeight="1" x14ac:dyDescent="0.2"/>
  <cols>
    <col min="1" max="1" width="3.28515625" style="96" customWidth="1"/>
    <col min="2" max="2" width="24.7109375" style="96" bestFit="1" customWidth="1"/>
    <col min="3" max="3" width="10.140625" style="96" bestFit="1" customWidth="1"/>
    <col min="4" max="4" width="2.7109375" style="96" customWidth="1"/>
    <col min="5" max="6" width="9.140625" style="96" hidden="1" customWidth="1"/>
    <col min="7" max="7" width="13.7109375" style="96" hidden="1" customWidth="1"/>
    <col min="8" max="8" width="14.5703125" style="96" hidden="1" customWidth="1"/>
    <col min="9" max="9" width="9.140625" style="96" hidden="1" customWidth="1"/>
    <col min="10" max="10" width="33.85546875" style="96" hidden="1" customWidth="1"/>
    <col min="11" max="12" width="9.140625" style="96" hidden="1" customWidth="1"/>
    <col min="13" max="13" width="16" style="96" hidden="1" customWidth="1"/>
    <col min="14" max="16" width="9.140625" style="96" hidden="1" customWidth="1"/>
    <col min="17" max="17" width="13.42578125" style="96" hidden="1" customWidth="1"/>
    <col min="18" max="16384" width="9.140625" style="96" hidden="1"/>
  </cols>
  <sheetData>
    <row r="1" spans="2:17" x14ac:dyDescent="0.2"/>
    <row r="2" spans="2:17" x14ac:dyDescent="0.2">
      <c r="B2" s="97" t="s">
        <v>181</v>
      </c>
      <c r="C2" s="97" t="s">
        <v>33</v>
      </c>
      <c r="F2" s="98" t="s">
        <v>61</v>
      </c>
      <c r="G2" s="98" t="s">
        <v>192</v>
      </c>
      <c r="H2" s="98" t="s">
        <v>193</v>
      </c>
      <c r="M2" s="98" t="s">
        <v>203</v>
      </c>
      <c r="N2" s="96">
        <f>COUNT(C:C)</f>
        <v>10</v>
      </c>
      <c r="O2" s="96">
        <f>COUNTIFS(Holidays[Date],"&gt;="&amp;Q2,Holidays[Date],"&lt;="&amp;Q3)</f>
        <v>10</v>
      </c>
      <c r="Q2" s="99">
        <f>'Record of Leave'!$D$9</f>
        <v>45017</v>
      </c>
    </row>
    <row r="3" spans="2:17" x14ac:dyDescent="0.2">
      <c r="B3" s="98" t="s">
        <v>182</v>
      </c>
      <c r="C3" s="89">
        <v>45023</v>
      </c>
      <c r="F3" s="100" t="s">
        <v>4</v>
      </c>
      <c r="G3" s="96">
        <v>25</v>
      </c>
      <c r="H3" s="96">
        <f>Leave[[#This Row],[Leave Days]]*7.4</f>
        <v>185</v>
      </c>
      <c r="J3" s="98" t="s">
        <v>194</v>
      </c>
      <c r="K3" s="101">
        <v>37</v>
      </c>
      <c r="M3" s="98" t="s">
        <v>204</v>
      </c>
      <c r="N3" s="96">
        <f>N2*7.4</f>
        <v>74</v>
      </c>
      <c r="O3" s="96">
        <f>O2*7.4</f>
        <v>74</v>
      </c>
      <c r="Q3" s="102">
        <f>'Record of Leave'!$D$10</f>
        <v>45382</v>
      </c>
    </row>
    <row r="4" spans="2:17" x14ac:dyDescent="0.2">
      <c r="B4" s="98" t="s">
        <v>183</v>
      </c>
      <c r="C4" s="90">
        <v>45026</v>
      </c>
      <c r="F4" s="100" t="s">
        <v>66</v>
      </c>
      <c r="G4" s="96">
        <v>28</v>
      </c>
      <c r="H4" s="96">
        <f>Leave[[#This Row],[Leave Days]]*7.4</f>
        <v>207.20000000000002</v>
      </c>
      <c r="J4" s="98" t="s">
        <v>198</v>
      </c>
      <c r="K4" s="103" t="s">
        <v>4</v>
      </c>
    </row>
    <row r="5" spans="2:17" x14ac:dyDescent="0.2">
      <c r="B5" s="98" t="s">
        <v>184</v>
      </c>
      <c r="C5" s="90">
        <v>45047</v>
      </c>
      <c r="J5" s="98" t="s">
        <v>199</v>
      </c>
      <c r="K5" s="103" t="s">
        <v>66</v>
      </c>
    </row>
    <row r="6" spans="2:17" x14ac:dyDescent="0.2">
      <c r="B6" s="98" t="s">
        <v>185</v>
      </c>
      <c r="C6" s="90">
        <v>45075</v>
      </c>
      <c r="J6" s="98" t="s">
        <v>195</v>
      </c>
      <c r="K6" s="101">
        <v>25</v>
      </c>
    </row>
    <row r="7" spans="2:17" x14ac:dyDescent="0.2">
      <c r="B7" s="98" t="s">
        <v>186</v>
      </c>
      <c r="C7" s="90">
        <v>45166</v>
      </c>
      <c r="J7" s="98" t="s">
        <v>196</v>
      </c>
      <c r="K7" s="101">
        <v>28</v>
      </c>
    </row>
    <row r="8" spans="2:17" x14ac:dyDescent="0.2">
      <c r="B8" s="98" t="s">
        <v>187</v>
      </c>
      <c r="C8" s="90">
        <v>45285</v>
      </c>
      <c r="J8" s="98" t="s">
        <v>197</v>
      </c>
      <c r="K8" s="101">
        <v>5</v>
      </c>
    </row>
    <row r="9" spans="2:17" x14ac:dyDescent="0.2">
      <c r="B9" s="98" t="s">
        <v>188</v>
      </c>
      <c r="C9" s="90">
        <v>45286</v>
      </c>
    </row>
    <row r="10" spans="2:17" x14ac:dyDescent="0.2">
      <c r="B10" s="98" t="s">
        <v>189</v>
      </c>
      <c r="C10" s="90">
        <v>45292</v>
      </c>
    </row>
    <row r="11" spans="2:17" x14ac:dyDescent="0.2">
      <c r="B11" s="98" t="s">
        <v>190</v>
      </c>
      <c r="C11" s="90">
        <v>45054</v>
      </c>
    </row>
    <row r="12" spans="2:17" x14ac:dyDescent="0.2">
      <c r="B12" s="98" t="s">
        <v>190</v>
      </c>
      <c r="C12" s="90">
        <v>45380</v>
      </c>
    </row>
    <row r="13" spans="2:17" x14ac:dyDescent="0.2">
      <c r="B13" s="98" t="s">
        <v>191</v>
      </c>
      <c r="C13" s="91"/>
    </row>
    <row r="14" spans="2:17" x14ac:dyDescent="0.2">
      <c r="B14" s="98" t="s">
        <v>191</v>
      </c>
      <c r="C14" s="90"/>
    </row>
    <row r="15" spans="2:17" x14ac:dyDescent="0.2"/>
    <row r="17" s="96" customFormat="1" hidden="1" x14ac:dyDescent="0.2"/>
    <row r="18" s="96" customFormat="1" hidden="1" x14ac:dyDescent="0.2"/>
    <row r="19" s="96" customFormat="1" hidden="1" x14ac:dyDescent="0.2"/>
    <row r="20" s="96" customFormat="1" hidden="1" x14ac:dyDescent="0.2"/>
    <row r="21" s="96" customFormat="1" hidden="1" x14ac:dyDescent="0.2"/>
    <row r="22" s="96" customFormat="1" hidden="1" x14ac:dyDescent="0.2"/>
    <row r="23" s="96" customFormat="1" hidden="1" x14ac:dyDescent="0.2"/>
    <row r="24" s="96" customFormat="1" hidden="1" x14ac:dyDescent="0.2"/>
    <row r="25" s="96" customFormat="1" hidden="1" x14ac:dyDescent="0.2"/>
    <row r="26" s="96" customFormat="1" hidden="1" x14ac:dyDescent="0.2"/>
    <row r="27" s="96" customFormat="1" hidden="1" x14ac:dyDescent="0.2"/>
  </sheetData>
  <sheetProtection algorithmName="SHA-512" hashValue="2mrfr/zbx0KLl7wTqf2iUyCXIG4CKIOFCOyN2UgWvokuBTcIbuOoscz7Kj6+MRHZObKv+g4Ha7v070Kf2H0yYQ==" saltValue="WweHNYvn4LevkTKn4Vs1hA==" spinCount="100000" sheet="1" objects="1" scenarios="1" selectLockedCells="1"/>
  <phoneticPr fontId="3" type="noConversion"/>
  <pageMargins left="0.7" right="0.7" top="0.75" bottom="0.75" header="0.3" footer="0.3"/>
  <pageSetup paperSize="9" orientation="portrait" r:id="rId1"/>
  <ignoredErrors>
    <ignoredError sqref="K5" twoDigitTextYear="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45"/>
  <sheetViews>
    <sheetView showRowColHeaders="0" workbookViewId="0">
      <selection activeCell="H6" sqref="H6"/>
    </sheetView>
  </sheetViews>
  <sheetFormatPr defaultColWidth="9.140625" defaultRowHeight="12.75" x14ac:dyDescent="0.2"/>
  <cols>
    <col min="1" max="1" width="30.28515625" style="19" bestFit="1" customWidth="1"/>
    <col min="2" max="2" width="12.42578125" style="19" customWidth="1"/>
    <col min="3" max="16384" width="9.140625" style="19"/>
  </cols>
  <sheetData>
    <row r="1" spans="1:6" x14ac:dyDescent="0.2">
      <c r="A1" s="19" t="str">
        <f>UserNameWindows()</f>
        <v>Simon.Firth</v>
      </c>
      <c r="B1" s="19">
        <v>23</v>
      </c>
      <c r="C1" s="19" t="s">
        <v>110</v>
      </c>
      <c r="D1" s="19">
        <v>170.2</v>
      </c>
      <c r="E1" s="19">
        <v>28</v>
      </c>
      <c r="F1" s="19">
        <f>E1*7.4</f>
        <v>207.20000000000002</v>
      </c>
    </row>
    <row r="2" spans="1:6" x14ac:dyDescent="0.2">
      <c r="A2" s="23">
        <f ca="1">TODAY()</f>
        <v>44980</v>
      </c>
      <c r="B2" s="19">
        <v>24</v>
      </c>
      <c r="C2" s="19" t="s">
        <v>34</v>
      </c>
      <c r="D2" s="19">
        <v>177.6</v>
      </c>
      <c r="E2" s="19">
        <v>29</v>
      </c>
      <c r="F2" s="19">
        <f>E2*7.4</f>
        <v>214.60000000000002</v>
      </c>
    </row>
    <row r="3" spans="1:6" x14ac:dyDescent="0.2">
      <c r="B3" s="19">
        <v>27</v>
      </c>
      <c r="C3" s="19" t="s">
        <v>111</v>
      </c>
      <c r="D3" s="19">
        <v>199.8</v>
      </c>
      <c r="E3" s="19">
        <v>32</v>
      </c>
      <c r="F3" s="19">
        <f>E3*7.4</f>
        <v>236.8</v>
      </c>
    </row>
    <row r="4" spans="1:6" x14ac:dyDescent="0.2">
      <c r="B4" s="19">
        <v>28</v>
      </c>
      <c r="C4" s="19" t="s">
        <v>112</v>
      </c>
      <c r="D4" s="19">
        <v>207.2</v>
      </c>
      <c r="E4" s="19">
        <v>33</v>
      </c>
      <c r="F4" s="19">
        <f>E4*7.4</f>
        <v>244.20000000000002</v>
      </c>
    </row>
    <row r="5" spans="1:6" x14ac:dyDescent="0.2">
      <c r="C5" s="19" t="s">
        <v>113</v>
      </c>
    </row>
    <row r="6" spans="1:6" x14ac:dyDescent="0.2">
      <c r="B6" s="19" t="s">
        <v>114</v>
      </c>
      <c r="C6" s="19" t="s">
        <v>115</v>
      </c>
    </row>
    <row r="7" spans="1:6" x14ac:dyDescent="0.2">
      <c r="B7" s="19" t="s">
        <v>116</v>
      </c>
      <c r="C7" s="19" t="s">
        <v>117</v>
      </c>
    </row>
    <row r="8" spans="1:6" x14ac:dyDescent="0.2">
      <c r="B8" s="19" t="str">
        <f>IF('Record of Leave'!I11="Hours", "hours", "days")</f>
        <v>hours</v>
      </c>
      <c r="C8" s="19" t="s">
        <v>118</v>
      </c>
    </row>
    <row r="9" spans="1:6" x14ac:dyDescent="0.2">
      <c r="B9" s="20" t="s">
        <v>119</v>
      </c>
      <c r="C9" s="19" t="s">
        <v>120</v>
      </c>
      <c r="D9" s="19" t="str">
        <f>CONCATENATE(B9,$B$8,C9)</f>
        <v>Number of hours carried forward:</v>
      </c>
    </row>
    <row r="10" spans="1:6" x14ac:dyDescent="0.2">
      <c r="B10" s="19" t="s">
        <v>121</v>
      </c>
      <c r="C10" s="19" t="s">
        <v>122</v>
      </c>
      <c r="D10" s="19" t="str">
        <f>CONCATENATE(B10,$B$8,C10)</f>
        <v>Number of standard hours:</v>
      </c>
    </row>
    <row r="11" spans="1:6" x14ac:dyDescent="0.2">
      <c r="B11" s="19" t="s">
        <v>123</v>
      </c>
      <c r="C11" s="19" t="s">
        <v>122</v>
      </c>
      <c r="D11" s="19" t="str">
        <f>CONCATENATE(B11,$B$8,C11)</f>
        <v>Additional hours:</v>
      </c>
    </row>
    <row r="12" spans="1:6" x14ac:dyDescent="0.2">
      <c r="B12" s="19" t="s">
        <v>124</v>
      </c>
      <c r="D12" s="19" t="str">
        <f>CONCATENATE(B12,$B$8)</f>
        <v>Number of leave hours</v>
      </c>
    </row>
    <row r="13" spans="1:6" x14ac:dyDescent="0.2">
      <c r="B13" s="20" t="s">
        <v>125</v>
      </c>
      <c r="C13" s="19" t="s">
        <v>126</v>
      </c>
      <c r="D13" s="19" t="str">
        <f>CONCATENATE(B13,$B$8,C13)</f>
        <v>Cumulative hours taken</v>
      </c>
    </row>
    <row r="14" spans="1:6" x14ac:dyDescent="0.2">
      <c r="B14" s="19" t="s">
        <v>123</v>
      </c>
      <c r="C14" s="19" t="s">
        <v>127</v>
      </c>
      <c r="D14" s="19" t="str">
        <f>CONCATENATE(B14,$B$8,C14)</f>
        <v>Additional hours for 5+ years service:</v>
      </c>
    </row>
    <row r="15" spans="1:6" x14ac:dyDescent="0.2">
      <c r="B15" s="21" t="str">
        <f>'Input Variables'!E4</f>
        <v>1-7</v>
      </c>
    </row>
    <row r="16" spans="1:6" x14ac:dyDescent="0.2">
      <c r="B16" s="22" t="str">
        <f>'Input Variables'!E5</f>
        <v>8-16</v>
      </c>
    </row>
    <row r="17" spans="2:11" x14ac:dyDescent="0.2">
      <c r="B17" s="19" t="s">
        <v>128</v>
      </c>
      <c r="C17" s="19" t="s">
        <v>129</v>
      </c>
      <c r="D17" s="19" t="str">
        <f>CONCATENATE(B17,$B$8,C17)</f>
        <v>Total hours leave remaining:</v>
      </c>
    </row>
    <row r="18" spans="2:11" x14ac:dyDescent="0.2">
      <c r="B18" s="22"/>
    </row>
    <row r="20" spans="2:11" x14ac:dyDescent="0.2">
      <c r="B20" s="24" t="s">
        <v>130</v>
      </c>
      <c r="J20" s="24" t="s">
        <v>131</v>
      </c>
      <c r="K20" s="24" t="s">
        <v>132</v>
      </c>
    </row>
    <row r="21" spans="2:11" x14ac:dyDescent="0.2">
      <c r="B21" s="19" t="s">
        <v>133</v>
      </c>
      <c r="C21" s="19" t="s">
        <v>134</v>
      </c>
      <c r="D21" s="19" t="s">
        <v>135</v>
      </c>
      <c r="J21" s="19" t="str">
        <f>CONCATENATE(Lists!B21,'Record of Leave'!J6, Lists!C21, TEXT(ROUND('Record of Leave'!J11,3),"0.00"), Lists!D21)</f>
        <v>You have indicated that you work  hours per week, which equates to 0.00 full-time equivalent (FTE).  Your basic leave, bank holiday and continuous service entitlements have been prorated based on this FTE and on the number of weeks, which is calculated from the record start and end dates you have entered.</v>
      </c>
      <c r="K21" s="19" t="str">
        <f>CONCATENATE(Lists!B21,'Record of Leave'!J6, Lists!C21, TEXT(ROUND('Record of Leave'!J11,3),"0.00"), Lists!D21)</f>
        <v>You have indicated that you work  hours per week, which equates to 0.00 full-time equivalent (FTE).  Your basic leave, bank holiday and continuous service entitlements have been prorated based on this FTE and on the number of weeks, which is calculated from the record start and end dates you have entered.</v>
      </c>
    </row>
    <row r="22" spans="2:11" x14ac:dyDescent="0.2">
      <c r="B22" s="19" t="s">
        <v>136</v>
      </c>
      <c r="C22" s="19" t="s">
        <v>137</v>
      </c>
      <c r="D22" s="19" t="s">
        <v>138</v>
      </c>
      <c r="E22" s="19" t="s">
        <v>139</v>
      </c>
      <c r="F22" s="19" t="s">
        <v>140</v>
      </c>
      <c r="G22" s="19" t="s">
        <v>141</v>
      </c>
      <c r="H22" s="19" t="str">
        <f>IF('Record of Leave'!J7='Input Variables'!E5, TEXT(ROUND('Input Variables'!E7,3),"0.00"), TEXT(ROUND('Input Variables'!E6,3),"0.00"))</f>
        <v>24.00</v>
      </c>
      <c r="I22" s="19" t="str">
        <f>TEXT(ROUND(H22*('Input Variables'!E3/5),3),"0.00")</f>
        <v>177.60</v>
      </c>
      <c r="J22" s="19" t="e">
        <f>CONCATENATE(B22,'Record of Leave'!J7, Lists!C22, H22, D22, TEXT(ROUND('Record of Leave'!M13,3),"0.00"), Lists!F22)</f>
        <v>#VALUE!</v>
      </c>
      <c r="K22" s="19" t="e">
        <f>CONCATENATE(B22,'Record of Leave'!J7, Lists!C22, I22, E22, TEXT(ROUND('Record of Leave'!M13,3),"0.00"), Lists!G22)</f>
        <v>#VALUE!</v>
      </c>
    </row>
    <row r="23" spans="2:11" x14ac:dyDescent="0.2">
      <c r="B23" s="19" t="s">
        <v>142</v>
      </c>
      <c r="C23" s="19" t="s">
        <v>143</v>
      </c>
      <c r="D23" s="19" t="s">
        <v>144</v>
      </c>
      <c r="E23" s="19" t="s">
        <v>145</v>
      </c>
      <c r="F23" s="19" t="s">
        <v>146</v>
      </c>
      <c r="G23" s="19" t="str">
        <f>TEXT(ROUND('Input Variables'!F20,3),"0.00")</f>
        <v>0.00</v>
      </c>
      <c r="H23" s="19" t="str">
        <f>TEXT(ROUND(G23*('Input Variables'!E3/5),3),"0.00")</f>
        <v>0.00</v>
      </c>
      <c r="J23" s="19" t="str">
        <f>CONCATENATE(B23, G23, C23, TEXT(ROUND('Record of Leave'!M14,3),"0.00"),Lists!E23)</f>
        <v xml:space="preserve">  You are entitled to 0.00 days for bank holidays during this period.  Which prorated gives you 0.00 days of bank holiday leave.  If you are due to work on a bank holiday this leave MUST be taken on those days.</v>
      </c>
      <c r="K23" s="19" t="str">
        <f>CONCATENATE(B23, H23, D23, TEXT(ROUND('Record of Leave'!M14,3),"0.00"),Lists!F23)</f>
        <v xml:space="preserve">  You are entitled to 0.00 hours for bank holidays during this period.  Which prorated gives you 0.00 hours of bank holiday leave.  If you are due to work on a bank holiday this leave MUST be taken on those days.</v>
      </c>
    </row>
    <row r="24" spans="2:11" x14ac:dyDescent="0.2">
      <c r="B24" s="19" t="s">
        <v>147</v>
      </c>
      <c r="C24" s="19" t="s">
        <v>148</v>
      </c>
      <c r="D24" s="19" t="s">
        <v>149</v>
      </c>
      <c r="E24" s="19" t="s">
        <v>150</v>
      </c>
      <c r="F24" s="19" t="s">
        <v>151</v>
      </c>
      <c r="G24" s="19" t="str">
        <f>TEXT(ROUND('Input Variables'!E8,3),"0.00")</f>
        <v>5.00</v>
      </c>
      <c r="H24" s="19" t="str">
        <f>TEXT(ROUND(G24*('Input Variables'!E3/5),3),"0.00")</f>
        <v>37.00</v>
      </c>
      <c r="J24" s="19" t="e">
        <f>IF('Record of Leave'!J8="No", "", CONCATENATE(B24, G24, C24, TEXT(ROUND('Record of Leave'!F15,3),"0.00"), Lists!E24))</f>
        <v>#VALUE!</v>
      </c>
      <c r="K24" s="19" t="e">
        <f>IF('Record of Leave'!J8="No", "", CONCATENATE(B24, H24, D24, TEXT(ROUND('Record of Leave'!F15,3),"0.00"), Lists!F24))</f>
        <v>#VALUE!</v>
      </c>
    </row>
    <row r="25" spans="2:11" x14ac:dyDescent="0.2">
      <c r="B25" s="19" t="s">
        <v>152</v>
      </c>
      <c r="C25" s="19" t="s">
        <v>153</v>
      </c>
      <c r="D25" s="19" t="s">
        <v>154</v>
      </c>
      <c r="E25" s="19" t="s">
        <v>155</v>
      </c>
      <c r="F25" s="19" t="s">
        <v>156</v>
      </c>
      <c r="G25" s="19" t="s">
        <v>157</v>
      </c>
      <c r="H25" s="19" t="s">
        <v>158</v>
      </c>
      <c r="I25" s="19" t="s">
        <v>159</v>
      </c>
      <c r="J25" s="19" t="e">
        <f>CONCATENATE(B26, F26,'Record of Leave'!J9, Lists!G25, TEXT('Record of Leave'!D9,"dd mmm yyyy"), Lists!H25, TEXT('Record of Leave'!D10,"dd mmm yyyy"), Lists!I25, TEXT(ROUND('Record of Leave'!M15,3),"0.00"), Lists!H26)</f>
        <v>#VALUE!</v>
      </c>
      <c r="K25" s="19" t="e">
        <f>CONCATENATE(C26,F26, 'Record of Leave'!J9, Lists!G25, TEXT('Record of Leave'!D9,"dd mmm yyyy"), Lists!H25, TEXT('Record of Leave'!D10,"dd mmm yyyy"), Lists!I25, TEXT(ROUND('Record of Leave'!M15,3),"0.00"), Lists!I26)</f>
        <v>#VALUE!</v>
      </c>
    </row>
    <row r="26" spans="2:11" x14ac:dyDescent="0.2">
      <c r="B26" s="19" t="str">
        <f>IF(SUM('Record of Leave'!F13:G14)=0, "", CONCATENATE(B25, TEXT(ROUND('Record of Leave'!F13,3),"0.00"), Lists!C25, TEXT(ROUND('Record of Leave'!F14,3),"0.00"), Lists!E25))</f>
        <v/>
      </c>
      <c r="C26" s="19" t="str">
        <f>IF(SUM('Record of Leave'!F13:G14)=0, "", CONCATENATE(B25, TEXT(ROUND('Record of Leave'!F13,3),"0.00"), Lists!D25, TEXT(ROUND('Record of Leave'!F14,3),"0.00"), Lists!F25))</f>
        <v/>
      </c>
      <c r="F26" s="19" t="s">
        <v>160</v>
      </c>
      <c r="H26" s="19" t="s">
        <v>155</v>
      </c>
      <c r="I26" s="19" t="s">
        <v>156</v>
      </c>
      <c r="J26" s="19" t="str">
        <f>IF(OR('Record of Leave'!D9="",'Record of Leave'!D10="",'Record of Leave'!J6="",'Record of Leave'!J7="",'Record of Leave'!J8="",'Record of Leave'!J9=""), "You have not completed all necessary fields in the 'Record of Leave' sheet; record start date, record end date, hours per week, job grade, continuous service and number of weeks.", CONCATENATE(J21,J22,J23,J24,J25))</f>
        <v>You have not completed all necessary fields in the 'Record of Leave' sheet; record start date, record end date, hours per week, job grade, continuous service and number of weeks.</v>
      </c>
      <c r="K26" s="19" t="str">
        <f>IF(OR('Record of Leave'!D9="",'Record of Leave'!D10="",'Record of Leave'!J6="",'Record of Leave'!J7="",'Record of Leave'!J8="",'Record of Leave'!J9=""), "You have not completed all necessary fields in the 'Record of Leave' sheet; record start date, record end date, hours per week, job grade, continuous service and number of weeks.", CONCATENATE(K21,K22,K23,K24,K25))</f>
        <v>You have not completed all necessary fields in the 'Record of Leave' sheet; record start date, record end date, hours per week, job grade, continuous service and number of weeks.</v>
      </c>
    </row>
    <row r="28" spans="2:11" x14ac:dyDescent="0.2">
      <c r="J28" s="19" t="str">
        <f>'Record of Leave'!I11</f>
        <v>Hours</v>
      </c>
      <c r="K28" s="19" t="str">
        <f>IF(J28="Hours", K26, J26)</f>
        <v>You have not completed all necessary fields in the 'Record of Leave' sheet; record start date, record end date, hours per week, job grade, continuous service and number of weeks.</v>
      </c>
    </row>
    <row r="35" spans="1:1" x14ac:dyDescent="0.2">
      <c r="A35" s="23">
        <f ca="1">TODAY()</f>
        <v>44980</v>
      </c>
    </row>
    <row r="36" spans="1:1" x14ac:dyDescent="0.2">
      <c r="A36" s="19">
        <f ca="1">YEAR(A35-730)</f>
        <v>2021</v>
      </c>
    </row>
    <row r="37" spans="1:1" x14ac:dyDescent="0.2">
      <c r="A37" s="19">
        <f ca="1">YEAR(A35-365)</f>
        <v>2022</v>
      </c>
    </row>
    <row r="38" spans="1:1" x14ac:dyDescent="0.2">
      <c r="A38" s="19">
        <f ca="1">YEAR(A35)</f>
        <v>2023</v>
      </c>
    </row>
    <row r="39" spans="1:1" x14ac:dyDescent="0.2">
      <c r="A39" s="19">
        <f ca="1">YEAR(A35+365)</f>
        <v>2024</v>
      </c>
    </row>
    <row r="40" spans="1:1" x14ac:dyDescent="0.2">
      <c r="A40" s="19">
        <f ca="1">YEAR(A35+730)</f>
        <v>2025</v>
      </c>
    </row>
    <row r="42" spans="1:1" x14ac:dyDescent="0.2">
      <c r="A42" s="19" t="str">
        <f ca="1">CONCATENATE(A36,"/",A37)</f>
        <v>2021/2022</v>
      </c>
    </row>
    <row r="43" spans="1:1" x14ac:dyDescent="0.2">
      <c r="A43" s="19" t="str">
        <f ca="1">CONCATENATE(A37,"/",A38)</f>
        <v>2022/2023</v>
      </c>
    </row>
    <row r="44" spans="1:1" x14ac:dyDescent="0.2">
      <c r="A44" s="19" t="str">
        <f ca="1">CONCATENATE(A38,"/",A39)</f>
        <v>2023/2024</v>
      </c>
    </row>
    <row r="45" spans="1:1" x14ac:dyDescent="0.2">
      <c r="A45" s="19" t="str">
        <f ca="1">CONCATENATE(A39,"/",A40)</f>
        <v>2024/2025</v>
      </c>
    </row>
  </sheetData>
  <phoneticPr fontId="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F21"/>
  <sheetViews>
    <sheetView showRowColHeaders="0" workbookViewId="0">
      <selection activeCell="C31" sqref="C31"/>
    </sheetView>
  </sheetViews>
  <sheetFormatPr defaultColWidth="9.140625" defaultRowHeight="12.75" x14ac:dyDescent="0.2"/>
  <cols>
    <col min="1" max="16384" width="9.140625" style="18"/>
  </cols>
  <sheetData>
    <row r="2" spans="2:6" x14ac:dyDescent="0.2">
      <c r="B2" s="165" t="s">
        <v>161</v>
      </c>
      <c r="C2" s="165"/>
      <c r="D2" s="165"/>
      <c r="E2" s="165"/>
    </row>
    <row r="3" spans="2:6" x14ac:dyDescent="0.2">
      <c r="B3" s="164" t="s">
        <v>162</v>
      </c>
      <c r="C3" s="164"/>
      <c r="D3" s="164"/>
      <c r="E3" s="34">
        <v>37</v>
      </c>
    </row>
    <row r="4" spans="2:6" x14ac:dyDescent="0.2">
      <c r="B4" s="164" t="s">
        <v>163</v>
      </c>
      <c r="C4" s="164"/>
      <c r="D4" s="164"/>
      <c r="E4" s="31" t="s">
        <v>4</v>
      </c>
    </row>
    <row r="5" spans="2:6" x14ac:dyDescent="0.2">
      <c r="B5" s="164" t="s">
        <v>164</v>
      </c>
      <c r="C5" s="164"/>
      <c r="D5" s="164"/>
      <c r="E5" s="31" t="s">
        <v>66</v>
      </c>
    </row>
    <row r="6" spans="2:6" x14ac:dyDescent="0.2">
      <c r="B6" s="164" t="s">
        <v>165</v>
      </c>
      <c r="C6" s="164"/>
      <c r="D6" s="164"/>
      <c r="E6" s="32">
        <v>24</v>
      </c>
    </row>
    <row r="7" spans="2:6" x14ac:dyDescent="0.2">
      <c r="B7" s="164" t="s">
        <v>166</v>
      </c>
      <c r="C7" s="164"/>
      <c r="D7" s="164"/>
      <c r="E7" s="33">
        <v>27</v>
      </c>
    </row>
    <row r="8" spans="2:6" x14ac:dyDescent="0.2">
      <c r="B8" s="164" t="s">
        <v>167</v>
      </c>
      <c r="C8" s="164"/>
      <c r="D8" s="164"/>
      <c r="E8" s="33">
        <v>5</v>
      </c>
    </row>
    <row r="9" spans="2:6" x14ac:dyDescent="0.2">
      <c r="B9" s="164" t="s">
        <v>168</v>
      </c>
      <c r="C9" s="164"/>
      <c r="D9" s="164"/>
      <c r="E9" s="27">
        <v>44666</v>
      </c>
      <c r="F9" s="29">
        <f>IF(OR('Record of Leave'!$D$9="",'Record of Leave'!$D$10=""),"",IF(AND(E9&gt;='Record of Leave'!$D$9,E9&lt;='Record of Leave'!$D$10),1,0))</f>
        <v>0</v>
      </c>
    </row>
    <row r="10" spans="2:6" x14ac:dyDescent="0.2">
      <c r="B10" s="164" t="s">
        <v>169</v>
      </c>
      <c r="C10" s="164"/>
      <c r="D10" s="164"/>
      <c r="E10" s="26">
        <v>44669</v>
      </c>
      <c r="F10" s="29">
        <f>IF(OR('Record of Leave'!$D$9="",'Record of Leave'!$D$10=""),"",IF(AND(E10&gt;='Record of Leave'!$D$9,E10&lt;='Record of Leave'!$D$10),1,0))</f>
        <v>0</v>
      </c>
    </row>
    <row r="11" spans="2:6" x14ac:dyDescent="0.2">
      <c r="B11" s="164" t="s">
        <v>170</v>
      </c>
      <c r="C11" s="164"/>
      <c r="D11" s="164"/>
      <c r="E11" s="26">
        <v>44683</v>
      </c>
      <c r="F11" s="29">
        <f>IF(OR('Record of Leave'!$D$9="",'Record of Leave'!$D$10=""),"",IF(AND(E11&gt;='Record of Leave'!$D$9,E11&lt;='Record of Leave'!$D$10),1,0))</f>
        <v>0</v>
      </c>
    </row>
    <row r="12" spans="2:6" x14ac:dyDescent="0.2">
      <c r="B12" s="164" t="s">
        <v>171</v>
      </c>
      <c r="C12" s="164"/>
      <c r="D12" s="164"/>
      <c r="E12" s="26">
        <v>44714</v>
      </c>
      <c r="F12" s="29">
        <f>IF(OR('Record of Leave'!$D$9="",'Record of Leave'!$D$10=""),"",IF(AND(E12&gt;='Record of Leave'!$D$9,E12&lt;='Record of Leave'!$D$10),1,0))</f>
        <v>0</v>
      </c>
    </row>
    <row r="13" spans="2:6" x14ac:dyDescent="0.2">
      <c r="B13" s="164" t="s">
        <v>172</v>
      </c>
      <c r="C13" s="164"/>
      <c r="D13" s="164"/>
      <c r="E13" s="26">
        <v>44802</v>
      </c>
      <c r="F13" s="29">
        <f>IF(OR('Record of Leave'!$D$9="",'Record of Leave'!$D$10=""),"",IF(AND(E13&gt;='Record of Leave'!$D$9,E13&lt;='Record of Leave'!$D$10),1,0))</f>
        <v>0</v>
      </c>
    </row>
    <row r="14" spans="2:6" x14ac:dyDescent="0.2">
      <c r="B14" s="164" t="s">
        <v>173</v>
      </c>
      <c r="C14" s="164"/>
      <c r="D14" s="164"/>
      <c r="E14" s="26">
        <v>44922</v>
      </c>
      <c r="F14" s="29">
        <f>IF(OR('Record of Leave'!$D$9="",'Record of Leave'!$D$10=""),"",IF(AND(E14&gt;='Record of Leave'!$D$9,E14&lt;='Record of Leave'!$D$10),1,0))</f>
        <v>0</v>
      </c>
    </row>
    <row r="15" spans="2:6" x14ac:dyDescent="0.2">
      <c r="B15" s="164" t="s">
        <v>174</v>
      </c>
      <c r="C15" s="164"/>
      <c r="D15" s="164"/>
      <c r="E15" s="26">
        <v>44921</v>
      </c>
      <c r="F15" s="29">
        <f>IF(OR('Record of Leave'!$D$9="",'Record of Leave'!$D$10=""),"",IF(AND(E15&gt;='Record of Leave'!$D$9,E15&lt;='Record of Leave'!$D$10),1,0))</f>
        <v>0</v>
      </c>
    </row>
    <row r="16" spans="2:6" x14ac:dyDescent="0.2">
      <c r="B16" s="164" t="s">
        <v>175</v>
      </c>
      <c r="C16" s="164"/>
      <c r="D16" s="164"/>
      <c r="E16" s="26">
        <v>44928</v>
      </c>
      <c r="F16" s="29">
        <f>IF(OR('Record of Leave'!$D$9="",'Record of Leave'!$D$10=""),"",IF(AND(E16&gt;='Record of Leave'!$D$9,E16&lt;='Record of Leave'!$D$10),1,0))</f>
        <v>0</v>
      </c>
    </row>
    <row r="17" spans="2:6" x14ac:dyDescent="0.2">
      <c r="B17" s="164" t="s">
        <v>176</v>
      </c>
      <c r="C17" s="164"/>
      <c r="D17" s="164"/>
      <c r="E17" s="26">
        <v>44715</v>
      </c>
      <c r="F17" s="29">
        <f>IF(OR('Record of Leave'!$D$9="",'Record of Leave'!$D$10=""),"",IF(AND(E17&gt;='Record of Leave'!$D$9,E17&lt;='Record of Leave'!$D$10),1,0))</f>
        <v>0</v>
      </c>
    </row>
    <row r="18" spans="2:6" x14ac:dyDescent="0.2">
      <c r="B18" s="164" t="s">
        <v>177</v>
      </c>
      <c r="C18" s="164"/>
      <c r="D18" s="164"/>
      <c r="E18" s="26"/>
      <c r="F18" s="29">
        <f>IF(OR('Record of Leave'!$D$9="",'Record of Leave'!$D$10=""),"",IF(AND(E18&gt;='Record of Leave'!$D$9,E18&lt;='Record of Leave'!$D$10),1,0))</f>
        <v>0</v>
      </c>
    </row>
    <row r="19" spans="2:6" x14ac:dyDescent="0.2">
      <c r="B19" s="164" t="s">
        <v>178</v>
      </c>
      <c r="C19" s="164"/>
      <c r="D19" s="164"/>
      <c r="E19" s="26"/>
      <c r="F19" s="29">
        <f>IF(OR('Record of Leave'!$D$9="",'Record of Leave'!$D$10=""),"",IF(AND(E19&gt;='Record of Leave'!$D$9,E19&lt;='Record of Leave'!$D$10),1,0))</f>
        <v>0</v>
      </c>
    </row>
    <row r="20" spans="2:6" x14ac:dyDescent="0.2">
      <c r="B20" s="164" t="s">
        <v>179</v>
      </c>
      <c r="C20" s="164"/>
      <c r="D20" s="164"/>
      <c r="E20" s="26"/>
      <c r="F20" s="29">
        <f>SUM(F9:F19)</f>
        <v>0</v>
      </c>
    </row>
    <row r="21" spans="2:6" x14ac:dyDescent="0.2">
      <c r="B21" s="164" t="s">
        <v>180</v>
      </c>
      <c r="C21" s="164"/>
      <c r="D21" s="164"/>
      <c r="E21" s="26"/>
    </row>
  </sheetData>
  <mergeCells count="20">
    <mergeCell ref="B14:D14"/>
    <mergeCell ref="B20:D20"/>
    <mergeCell ref="B21:D21"/>
    <mergeCell ref="B9:D9"/>
    <mergeCell ref="B10:D10"/>
    <mergeCell ref="B11:D11"/>
    <mergeCell ref="B12:D12"/>
    <mergeCell ref="B13:D13"/>
    <mergeCell ref="B15:D15"/>
    <mergeCell ref="B16:D16"/>
    <mergeCell ref="B17:D17"/>
    <mergeCell ref="B18:D18"/>
    <mergeCell ref="B19:D19"/>
    <mergeCell ref="B8:D8"/>
    <mergeCell ref="B2:E2"/>
    <mergeCell ref="B3:D3"/>
    <mergeCell ref="B4:D4"/>
    <mergeCell ref="B5:D5"/>
    <mergeCell ref="B6:D6"/>
    <mergeCell ref="B7:D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13a579b-f9e8-4479-9057-aa21504bf616">
      <UserInfo>
        <DisplayName>Valida Reed</DisplayName>
        <AccountId>1645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29B290774F2F4781888E1D4A944017" ma:contentTypeVersion="13" ma:contentTypeDescription="Create a new document." ma:contentTypeScope="" ma:versionID="d3507934b915d934ed6193d88d4b4ba1">
  <xsd:schema xmlns:xsd="http://www.w3.org/2001/XMLSchema" xmlns:xs="http://www.w3.org/2001/XMLSchema" xmlns:p="http://schemas.microsoft.com/office/2006/metadata/properties" xmlns:ns2="7334354d-e9e8-494b-8dd2-08cc54b693f2" xmlns:ns3="313a579b-f9e8-4479-9057-aa21504bf616" targetNamespace="http://schemas.microsoft.com/office/2006/metadata/properties" ma:root="true" ma:fieldsID="ea8c2440d4f736da4359b027a209a51c" ns2:_="" ns3:_="">
    <xsd:import namespace="7334354d-e9e8-494b-8dd2-08cc54b693f2"/>
    <xsd:import namespace="313a579b-f9e8-4479-9057-aa21504bf6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4354d-e9e8-494b-8dd2-08cc54b693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3a579b-f9e8-4479-9057-aa21504bf6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313EB-BE87-462B-851A-36B9FCAEF2DB}">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313a579b-f9e8-4479-9057-aa21504bf616"/>
    <ds:schemaRef ds:uri="http://purl.org/dc/terms/"/>
    <ds:schemaRef ds:uri="http://purl.org/dc/elements/1.1/"/>
    <ds:schemaRef ds:uri="7334354d-e9e8-494b-8dd2-08cc54b693f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25FBB2B-F894-4454-B19A-2E91C7F2494F}">
  <ds:schemaRefs>
    <ds:schemaRef ds:uri="http://schemas.microsoft.com/sharepoint/v3/contenttype/forms"/>
  </ds:schemaRefs>
</ds:datastoreItem>
</file>

<file path=customXml/itemProps3.xml><?xml version="1.0" encoding="utf-8"?>
<ds:datastoreItem xmlns:ds="http://schemas.openxmlformats.org/officeDocument/2006/customXml" ds:itemID="{497F496A-766E-4E6B-A1EE-7667E9171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4354d-e9e8-494b-8dd2-08cc54b693f2"/>
    <ds:schemaRef ds:uri="313a579b-f9e8-4479-9057-aa21504bf6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Record of Leave</vt:lpstr>
      <vt:lpstr>Leave Calculator</vt:lpstr>
      <vt:lpstr>Leave Information</vt:lpstr>
      <vt:lpstr>Guidance</vt:lpstr>
      <vt:lpstr>Bank Holidays</vt:lpstr>
      <vt:lpstr>Date</vt:lpstr>
      <vt:lpstr>Days</vt:lpstr>
      <vt:lpstr>DaysOrHours</vt:lpstr>
      <vt:lpstr>Grade</vt:lpstr>
      <vt:lpstr>Guidance!Print_Area</vt:lpstr>
      <vt:lpstr>'Leave Calculator'!Print_Area</vt:lpstr>
      <vt:lpstr>Type</vt:lpstr>
      <vt:lpstr>User</vt:lpstr>
      <vt:lpstr>Weeks</vt:lpstr>
      <vt:lpstr>Year</vt:lpstr>
    </vt:vector>
  </TitlesOfParts>
  <Manager/>
  <Company>LCC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LCC Annual Leave Record 2014-15</dc:title>
  <dc:subject/>
  <dc:creator>Graham Johnson</dc:creator>
  <cp:keywords/>
  <dc:description/>
  <cp:lastModifiedBy>Graham Johnson</cp:lastModifiedBy>
  <cp:revision/>
  <dcterms:created xsi:type="dcterms:W3CDTF">2011-02-22T09:06:56Z</dcterms:created>
  <dcterms:modified xsi:type="dcterms:W3CDTF">2023-02-23T09:17:46Z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0.3</vt:lpwstr>
  </property>
  <property fmtid="{D5CDD505-2E9C-101B-9397-08002B2CF9AE}" pid="3" name="ContentTypeId">
    <vt:lpwstr>0x0101001A29B290774F2F4781888E1D4A944017</vt:lpwstr>
  </property>
</Properties>
</file>