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anne.may\Downloads\"/>
    </mc:Choice>
  </mc:AlternateContent>
  <xr:revisionPtr revIDLastSave="0" documentId="8_{8FB2896E-9682-4099-A45F-FAF66EE2D6B8}" xr6:coauthVersionLast="47" xr6:coauthVersionMax="47" xr10:uidLastSave="{00000000-0000-0000-0000-000000000000}"/>
  <workbookProtection workbookAlgorithmName="SHA-512" workbookHashValue="gy/CjI7TiX4rdbEupPnb+ipzmBi5fbNaNV8BOwcqmofobTY1KqFUdg66Yh1bJ2DPTBlqL13N3/YEAVKETcLqxQ==" workbookSaltValue="AKFnPtTmw2C9BTQyXSbCWg==" workbookSpinCount="100000" lockStructure="1"/>
  <bookViews>
    <workbookView xWindow="28680" yWindow="-120" windowWidth="29040" windowHeight="15840" xr2:uid="{48639813-641B-40BE-8639-B23B763BCBF1}"/>
  </bookViews>
  <sheets>
    <sheet name="Pilgrim Formula - 20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[1]Detailed_Output!$A$4:$U$230</definedName>
    <definedName name="AAHel" localSheetId="0">#REF!</definedName>
    <definedName name="AAHel">#REF!</definedName>
    <definedName name="ABSG" localSheetId="0">#REF!</definedName>
    <definedName name="ABSG">#REF!</definedName>
    <definedName name="Acad_months">[2]Academies!$B$29:$B$40</definedName>
    <definedName name="AST" localSheetId="0">#REF!</definedName>
    <definedName name="AST">#REF!</definedName>
    <definedName name="BasketNo" localSheetId="0">#REF!</definedName>
    <definedName name="BasketNo">#REF!</definedName>
    <definedName name="BasketUoF_UnAdj" localSheetId="0">#REF!</definedName>
    <definedName name="BasketUoF_UnAdj">#REF!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'[3]Staffing Est.'!#REF!</definedName>
    <definedName name="DATA14">'[3]Staffing Est.'!#REF!</definedName>
    <definedName name="DATA2" localSheetId="0">#REF!</definedName>
    <definedName name="DATA2">#REF!</definedName>
    <definedName name="DATA3" localSheetId="0">#REF!</definedName>
    <definedName name="DATA3">#REF!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DDLIST" localSheetId="0">#REF!</definedName>
    <definedName name="DDLIST">#REF!</definedName>
    <definedName name="FSM_uc" localSheetId="0">#REF!</definedName>
    <definedName name="FSM_uc">#REF!</definedName>
    <definedName name="FSM_UC_FUTURE" localSheetId="0">#REF!</definedName>
    <definedName name="FSM_UC_FUTURE">#REF!</definedName>
    <definedName name="FTEall">[4]FTEall!$B$11:$S$160</definedName>
    <definedName name="gg" localSheetId="0">[5]Section52!#REF!</definedName>
    <definedName name="gg">[5]Section52!#REF!</definedName>
    <definedName name="Gross_S52" localSheetId="0">#REF!</definedName>
    <definedName name="Gross_S52">#REF!</definedName>
    <definedName name="Indicator">[6]CodeSet!$A$1:$A$2</definedName>
    <definedName name="Indicator2">[6]CodeSet!$A$4:$A$6</definedName>
    <definedName name="LA_Choice">[7]Instructions!$E$20</definedName>
    <definedName name="LEA_Choice">[8]Instructions!$D$6</definedName>
    <definedName name="LEAcount" localSheetId="0">#REF!</definedName>
    <definedName name="LEAcount">#REF!</definedName>
    <definedName name="LIG">[9]LIG!$A$5:$J$154</definedName>
    <definedName name="ListLAs">'[10]LACSEG All LAs'!$A$4:$A$153</definedName>
    <definedName name="Meals" localSheetId="0">#REF!</definedName>
    <definedName name="Meals">#REF!</definedName>
    <definedName name="MealsHel" localSheetId="0">#REF!</definedName>
    <definedName name="MealsHel">#REF!</definedName>
    <definedName name="Mealsold" localSheetId="0">[5]Section52!#REF!</definedName>
    <definedName name="Mealsold">[5]Section52!#REF!</definedName>
    <definedName name="Names_Lookup">'[7]Background data'!$A$6:$Q$155</definedName>
    <definedName name="OptionsHel" localSheetId="0">#REF!</definedName>
    <definedName name="OptionsHel">#REF!</definedName>
    <definedName name="p" localSheetId="0">#REF!</definedName>
    <definedName name="p">#REF!</definedName>
    <definedName name="Phase_split">[9]all_asc!$A$12:$V$179</definedName>
    <definedName name="PTR" localSheetId="0">#REF!</definedName>
    <definedName name="PTR">#REF!</definedName>
    <definedName name="PYEAR">'[11]Basic Information'!$G$14</definedName>
    <definedName name="qry_nor_list_a3_and_a4_cohorts_joined" localSheetId="0">#REF!</definedName>
    <definedName name="qry_nor_list_a3_and_a4_cohorts_joined">#REF!</definedName>
    <definedName name="Query2" localSheetId="0">#REF!</definedName>
    <definedName name="Query2">#REF!</definedName>
    <definedName name="Query3" localSheetId="0">#REF!</definedName>
    <definedName name="Query3">#REF!</definedName>
    <definedName name="Query4" localSheetId="0">#REF!</definedName>
    <definedName name="Query4">#REF!</definedName>
    <definedName name="recoupamount">'[12]Academy Recoupment'!$D$39</definedName>
    <definedName name="SALARY">#N/A</definedName>
    <definedName name="school">'[13]FTE data'!$A$3:$BR$379</definedName>
    <definedName name="schools" localSheetId="0">#REF!</definedName>
    <definedName name="schools">#REF!</definedName>
    <definedName name="SchTypeList">[6]CodeSet!$C$1:$C$10</definedName>
    <definedName name="sec_asc" localSheetId="0">#REF!</definedName>
    <definedName name="sec_asc">#REF!</definedName>
    <definedName name="SEC_S52" localSheetId="0">#REF!</definedName>
    <definedName name="SEC_S52">#REF!</definedName>
    <definedName name="SEN" localSheetId="0">#REF!</definedName>
    <definedName name="SEN">#REF!</definedName>
    <definedName name="TableOne">'[9]S52 Sec'!$A$11:$CO$161</definedName>
    <definedName name="TableOneGross">'[4]S52 Gross'!$A$11:$CY$161</definedName>
    <definedName name="TableOneSec">'[4]S52 Sec'!$A$11:$CW$161</definedName>
    <definedName name="TEST1" localSheetId="0">#REF!</definedName>
    <definedName name="TEST1">#REF!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UoF_Adj" localSheetId="0">#REF!</definedName>
    <definedName name="UoF_Adj">#REF!</definedName>
    <definedName name="UoFHel" localSheetId="0">#REF!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44" i="1"/>
  <c r="B28" i="1"/>
  <c r="B27" i="1"/>
  <c r="B30" i="1" s="1"/>
  <c r="B26" i="1"/>
  <c r="B19" i="1"/>
  <c r="B15" i="1"/>
  <c r="B7" i="1"/>
  <c r="B6" i="1"/>
  <c r="B12" i="1" s="1"/>
  <c r="B14" i="1" s="1"/>
  <c r="B22" i="1" s="1"/>
  <c r="B38" i="1" l="1"/>
  <c r="B43" i="1"/>
  <c r="B32" i="1"/>
</calcChain>
</file>

<file path=xl/sharedStrings.xml><?xml version="1.0" encoding="utf-8"?>
<sst xmlns="http://schemas.openxmlformats.org/spreadsheetml/2006/main" count="54" uniqueCount="53">
  <si>
    <t>The Pilgrim School - Hospital Provision</t>
  </si>
  <si>
    <t>Special School Formula Factors</t>
  </si>
  <si>
    <t>2022/23 Funding</t>
  </si>
  <si>
    <t>Number of Places</t>
  </si>
  <si>
    <t>Medical Band 1</t>
  </si>
  <si>
    <t>Medical Band 2</t>
  </si>
  <si>
    <t>Classes can flex to 10 i.e. up to 100 FTE places</t>
  </si>
  <si>
    <t>Medical Band 1 Values</t>
  </si>
  <si>
    <t>A ratio of 4 to 1, requires for every 8 children, 1 Teacher &amp; 1 TA.</t>
  </si>
  <si>
    <t>Medical Band 2 Values</t>
  </si>
  <si>
    <t>A ratio of 2.7 to 1, requires for every 8 children, 1 Teacher &amp; 2 TA.</t>
  </si>
  <si>
    <t>Funding</t>
  </si>
  <si>
    <t>Medical Band Funding</t>
  </si>
  <si>
    <t>Reintegration Support Officers</t>
  </si>
  <si>
    <t>Minimum ratio of 13 ratio - 6 RSO (base)</t>
  </si>
  <si>
    <t>Banded Funding</t>
  </si>
  <si>
    <t>Free School Meals factor</t>
  </si>
  <si>
    <t>Based on 28 pupils accessing Free School Meals</t>
  </si>
  <si>
    <t>School Size</t>
  </si>
  <si>
    <t>School Size 4 Transition</t>
  </si>
  <si>
    <t>Banded funding up to £1.210m</t>
  </si>
  <si>
    <t>Staffing Block</t>
  </si>
  <si>
    <t>Non-Staffing Block</t>
  </si>
  <si>
    <t>Total Indicative Funding (Place and Top up Funding)</t>
  </si>
  <si>
    <t>Additional Funding Mechanisms</t>
  </si>
  <si>
    <t>Split-site Funding</t>
  </si>
  <si>
    <t>2% staffing and 3% non-staffing inflationary uplift</t>
  </si>
  <si>
    <t>Commissioned: ASD unit</t>
  </si>
  <si>
    <t>2% inflationary uplift</t>
  </si>
  <si>
    <t>Medical Home Tuition - Fixed Cost</t>
  </si>
  <si>
    <t>£45 hourly rate for 2h30 of direct delivery</t>
  </si>
  <si>
    <t>Total Indicative Funding (including additional Funding Streams)</t>
  </si>
  <si>
    <t>DfE Place and Top up Presentation (Indicative Funding)</t>
  </si>
  <si>
    <t>Place Rate Funding</t>
  </si>
  <si>
    <t>Top up Funding</t>
  </si>
  <si>
    <t>Total Indicative Place &amp; Top up funding</t>
  </si>
  <si>
    <t>Minimum Funding Guarantee</t>
  </si>
  <si>
    <t>2021/22 allocation</t>
  </si>
  <si>
    <t>2022/23 allocation</t>
  </si>
  <si>
    <t>MFG % difference from 2021 to 2022</t>
  </si>
  <si>
    <t>Above 0% MFG (based on Places numbers and Type remaining the same</t>
  </si>
  <si>
    <t>Agreed 2022/23 Place Numbers</t>
  </si>
  <si>
    <t>Places</t>
  </si>
  <si>
    <t>Pre-16: April 22 - August 22</t>
  </si>
  <si>
    <t>Pre-16: September 22 - March 23</t>
  </si>
  <si>
    <t>Post-16: April 22 - July 22</t>
  </si>
  <si>
    <t>Post-16: August 22 - March 23</t>
  </si>
  <si>
    <t xml:space="preserve">A 2% increase in basic pay staffing has been applied for 2022/23 on all staffing related costs (teaching and non-teaching), and an employer contribution pension increase for non-teaching staff to reflect the 26.9% cost in 2022/23. </t>
  </si>
  <si>
    <t xml:space="preserve">Non-staffing block cost refinements will include a 3% increase applied across all the cost drivers to respond to the inflationary rises - this is consistent with the mainstream sector lump sum increase.   </t>
  </si>
  <si>
    <t>Teachers' and pension grant remains within the band funding rates and staffing block.</t>
  </si>
  <si>
    <t>*The Local Authority working with the special schools funding formula group agreed to support incremental enhanced resource (intervention provision) as the School Size grows to support re-integration, pastoral, care etc. This additional funding has been added into the staffing block. To avoid a duplication of the Reintegration Support Officer funding within the established Pilgrim budget, the additional 0.75 FTE (or £20,500) has been removed from the Staffing block.</t>
  </si>
  <si>
    <t xml:space="preserve">Further work will be undertaken in determining the cost of the Health and Social Care Levy for specialist provisions, which will be made as an in year funding addition. In addition, engagement with the special school sector will take place to ensure unforeseen cost pressures facing the delivery of high needs education and support are determined and quantified for costs above the 2022/23 baseline funding level. Upon future events becoming clearer (such as 2022/23 pay settlements), and additional costs being identified from external factors, which schools are being financially impacted from, e.g. energy, further funding will be allocated through existing mechanisms to the sector to meet these agreed costs.  This engagement work will commence shortly with a view of allocating agreed unforeseen costs outside the current budget assumptions in-year. Lincolnshire's funding formula will be the mechanism for allocating funding for unforeseen costs. Core broadband costs will be a new cost driver for 2022/23 since the existing centralised contract will end in October 2022 - contract pricing is planned to be available in April 2022, therefore identified costs can form part of the exercise in identifying new and unforeseen costs.   </t>
  </si>
  <si>
    <r>
      <t xml:space="preserve">Medical Home Tuition - Delivery </t>
    </r>
    <r>
      <rPr>
        <sz val="11"/>
        <color rgb="FF0070C0"/>
        <rFont val="Calibri"/>
        <family val="2"/>
        <scheme val="minor"/>
      </rPr>
      <t xml:space="preserve">- </t>
    </r>
    <r>
      <rPr>
        <i/>
        <sz val="11"/>
        <color rgb="FF0070C0"/>
        <rFont val="Calibri"/>
        <family val="2"/>
        <scheme val="minor"/>
      </rPr>
      <t>funded on activity (illustrative.)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</si>
</sst>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u/>
      <sz val="11"/>
      <name val="Calibri"/>
      <family val="2"/>
      <scheme val="minor"/>
    </font>
    <font>
      <b/>
      <sz val="11"/>
      <name val="Calibri"/>
      <family val="2"/>
      <scheme val="minor"/>
    </font>
    <font>
      <u/>
      <sz val="11"/>
      <color theme="1"/>
      <name val="Calibri"/>
      <family val="2"/>
      <scheme val="minor"/>
    </font>
    <font>
      <sz val="11"/>
      <name val="Calibri"/>
      <family val="2"/>
      <scheme val="minor"/>
    </font>
    <font>
      <sz val="11"/>
      <color rgb="FF0070C0"/>
      <name val="Calibri"/>
      <family val="2"/>
      <scheme val="minor"/>
    </font>
    <font>
      <i/>
      <sz val="11"/>
      <color rgb="FF0070C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9">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cellStyleXfs>
  <cellXfs count="48">
    <xf numFmtId="0" fontId="0" fillId="0" borderId="0" xfId="0"/>
    <xf numFmtId="0" fontId="3" fillId="0" borderId="0" xfId="0" applyFont="1"/>
    <xf numFmtId="0" fontId="0" fillId="0" borderId="0" xfId="0" applyFont="1" applyAlignment="1">
      <alignment horizontal="center"/>
    </xf>
    <xf numFmtId="0" fontId="0" fillId="0" borderId="0" xfId="0" applyFont="1"/>
    <xf numFmtId="0" fontId="5" fillId="0" borderId="0" xfId="2" applyFont="1" applyProtection="1">
      <protection hidden="1"/>
    </xf>
    <xf numFmtId="0" fontId="6" fillId="0" borderId="0" xfId="2" applyFont="1" applyAlignment="1" applyProtection="1">
      <alignment horizontal="center"/>
      <protection hidden="1"/>
    </xf>
    <xf numFmtId="164" fontId="0" fillId="2" borderId="0" xfId="0" applyNumberFormat="1" applyFont="1" applyFill="1" applyAlignment="1">
      <alignment horizontal="center"/>
    </xf>
    <xf numFmtId="165" fontId="0" fillId="0" borderId="0" xfId="0" applyNumberFormat="1" applyFont="1" applyAlignment="1">
      <alignment horizontal="center"/>
    </xf>
    <xf numFmtId="165" fontId="0" fillId="0" borderId="0" xfId="0" applyNumberFormat="1" applyFont="1" applyAlignment="1">
      <alignment horizontal="center" wrapText="1"/>
    </xf>
    <xf numFmtId="0" fontId="2" fillId="0" borderId="0" xfId="0" applyFont="1"/>
    <xf numFmtId="0" fontId="7" fillId="0" borderId="0" xfId="0" applyFont="1"/>
    <xf numFmtId="10" fontId="0" fillId="0" borderId="0" xfId="1" applyNumberFormat="1" applyFont="1"/>
    <xf numFmtId="0" fontId="8" fillId="3" borderId="0" xfId="2" applyFont="1" applyFill="1" applyProtection="1">
      <protection hidden="1"/>
    </xf>
    <xf numFmtId="0" fontId="8" fillId="0" borderId="0" xfId="2" applyFont="1" applyProtection="1">
      <protection hidden="1"/>
    </xf>
    <xf numFmtId="0" fontId="8" fillId="0" borderId="0" xfId="2" applyFont="1" applyAlignment="1" applyProtection="1">
      <alignment horizontal="center"/>
      <protection hidden="1"/>
    </xf>
    <xf numFmtId="165" fontId="0" fillId="3" borderId="0" xfId="0" applyNumberFormat="1" applyFont="1" applyFill="1" applyAlignment="1" applyProtection="1">
      <alignment horizontal="center"/>
      <protection hidden="1"/>
    </xf>
    <xf numFmtId="165" fontId="0" fillId="0" borderId="0" xfId="0" applyNumberFormat="1" applyFont="1" applyAlignment="1" applyProtection="1">
      <alignment horizontal="center"/>
      <protection hidden="1"/>
    </xf>
    <xf numFmtId="164" fontId="0" fillId="0" borderId="0" xfId="1" applyNumberFormat="1" applyFont="1"/>
    <xf numFmtId="0" fontId="6" fillId="0" borderId="0" xfId="2" applyFont="1" applyProtection="1">
      <protection hidden="1"/>
    </xf>
    <xf numFmtId="165" fontId="3" fillId="0" borderId="0" xfId="0" applyNumberFormat="1" applyFont="1" applyAlignment="1">
      <alignment horizontal="center"/>
    </xf>
    <xf numFmtId="9" fontId="0" fillId="0" borderId="0" xfId="1" applyFont="1" applyAlignment="1">
      <alignment horizontal="center"/>
    </xf>
    <xf numFmtId="0" fontId="8" fillId="0" borderId="0" xfId="2" applyFont="1" applyAlignment="1" applyProtection="1">
      <alignment horizontal="left"/>
      <protection hidden="1"/>
    </xf>
    <xf numFmtId="165" fontId="0" fillId="0" borderId="0" xfId="0" applyNumberFormat="1" applyFont="1"/>
    <xf numFmtId="165" fontId="3" fillId="0" borderId="1" xfId="0" applyNumberFormat="1" applyFont="1" applyBorder="1" applyAlignment="1">
      <alignment horizontal="center"/>
    </xf>
    <xf numFmtId="0" fontId="3" fillId="0" borderId="2" xfId="0" applyFont="1" applyBorder="1"/>
    <xf numFmtId="165" fontId="3" fillId="0" borderId="2" xfId="0" applyNumberFormat="1" applyFont="1" applyBorder="1" applyAlignment="1">
      <alignment horizontal="center"/>
    </xf>
    <xf numFmtId="165" fontId="0" fillId="0" borderId="2" xfId="0" applyNumberFormat="1" applyFont="1" applyBorder="1" applyAlignment="1">
      <alignment horizontal="center"/>
    </xf>
    <xf numFmtId="0" fontId="0" fillId="0" borderId="0" xfId="0" applyFont="1" applyAlignment="1">
      <alignment horizontal="center" wrapText="1"/>
    </xf>
    <xf numFmtId="0" fontId="0" fillId="0" borderId="2" xfId="0" applyFont="1" applyBorder="1" applyAlignment="1">
      <alignment horizontal="left"/>
    </xf>
    <xf numFmtId="0" fontId="6" fillId="0" borderId="3" xfId="2" applyFont="1" applyBorder="1" applyAlignment="1" applyProtection="1">
      <alignment horizontal="left"/>
      <protection hidden="1"/>
    </xf>
    <xf numFmtId="0" fontId="6" fillId="0" borderId="4" xfId="0" applyFont="1" applyBorder="1" applyAlignment="1" applyProtection="1">
      <alignment horizontal="center"/>
      <protection hidden="1"/>
    </xf>
    <xf numFmtId="0" fontId="8" fillId="0" borderId="5" xfId="0" applyFont="1" applyBorder="1" applyProtection="1">
      <protection hidden="1"/>
    </xf>
    <xf numFmtId="0" fontId="0" fillId="0" borderId="6" xfId="0" applyFont="1" applyBorder="1" applyAlignment="1" applyProtection="1">
      <alignment horizontal="center"/>
      <protection hidden="1"/>
    </xf>
    <xf numFmtId="0" fontId="8" fillId="0" borderId="5" xfId="2" applyFont="1" applyBorder="1" applyAlignment="1" applyProtection="1">
      <alignment horizontal="left"/>
      <protection hidden="1"/>
    </xf>
    <xf numFmtId="3" fontId="8" fillId="0" borderId="6" xfId="2" applyNumberFormat="1" applyFont="1" applyBorder="1" applyAlignment="1" applyProtection="1">
      <alignment horizontal="center"/>
      <protection hidden="1"/>
    </xf>
    <xf numFmtId="0" fontId="8" fillId="0" borderId="7" xfId="2" applyFont="1" applyBorder="1" applyAlignment="1" applyProtection="1">
      <alignment horizontal="left"/>
      <protection hidden="1"/>
    </xf>
    <xf numFmtId="3" fontId="8" fillId="0" borderId="8" xfId="2" applyNumberFormat="1" applyFont="1" applyBorder="1" applyAlignment="1" applyProtection="1">
      <alignment horizontal="center"/>
      <protection hidden="1"/>
    </xf>
    <xf numFmtId="0" fontId="0" fillId="0" borderId="0" xfId="0" applyFont="1" applyAlignment="1" applyProtection="1">
      <alignment horizontal="center"/>
      <protection hidden="1"/>
    </xf>
    <xf numFmtId="0" fontId="0" fillId="0" borderId="0" xfId="0" applyFont="1" applyProtection="1">
      <protection hidden="1"/>
    </xf>
    <xf numFmtId="165" fontId="3" fillId="0" borderId="0" xfId="0" applyNumberFormat="1" applyFont="1" applyAlignment="1" applyProtection="1">
      <alignment horizontal="center"/>
      <protection hidden="1"/>
    </xf>
    <xf numFmtId="165" fontId="8" fillId="0" borderId="0" xfId="0" applyNumberFormat="1" applyFont="1" applyAlignment="1" applyProtection="1">
      <alignment horizontal="center"/>
      <protection hidden="1"/>
    </xf>
    <xf numFmtId="165" fontId="10" fillId="0" borderId="0" xfId="0" applyNumberFormat="1" applyFont="1" applyAlignment="1" applyProtection="1">
      <alignment horizontal="center"/>
      <protection hidden="1"/>
    </xf>
    <xf numFmtId="165" fontId="3" fillId="0" borderId="1" xfId="0" applyNumberFormat="1" applyFont="1" applyBorder="1" applyAlignment="1" applyProtection="1">
      <alignment horizontal="center"/>
      <protection hidden="1"/>
    </xf>
    <xf numFmtId="165" fontId="3" fillId="0" borderId="2" xfId="0" applyNumberFormat="1" applyFont="1" applyBorder="1" applyAlignment="1" applyProtection="1">
      <alignment horizontal="center"/>
      <protection hidden="1"/>
    </xf>
    <xf numFmtId="164" fontId="3" fillId="0" borderId="0" xfId="1" applyNumberFormat="1" applyFont="1" applyAlignment="1" applyProtection="1">
      <alignment horizontal="center"/>
      <protection hidden="1"/>
    </xf>
    <xf numFmtId="165" fontId="0" fillId="0" borderId="2" xfId="0" applyNumberFormat="1" applyFont="1" applyBorder="1" applyAlignment="1" applyProtection="1">
      <alignment horizontal="center"/>
      <protection hidden="1"/>
    </xf>
    <xf numFmtId="0" fontId="0" fillId="0" borderId="0" xfId="0" applyFont="1" applyAlignment="1">
      <alignment horizontal="left" wrapText="1"/>
    </xf>
    <xf numFmtId="0" fontId="0" fillId="0" borderId="0" xfId="0" applyFont="1" applyAlignment="1">
      <alignment horizontal="left"/>
    </xf>
  </cellXfs>
  <cellStyles count="3">
    <cellStyle name="Normal" xfId="0" builtinId="0"/>
    <cellStyle name="Normal_0242 1998-99 ESTIMATE" xfId="2" xr:uid="{8499BD4E-A6CB-438A-A659-6AC80BCD0045}"/>
    <cellStyle name="Percent" xfId="1" builtinId="5"/>
  </cellStyles>
  <dxfs count="2">
    <dxf>
      <fill>
        <patternFill>
          <bgColor theme="6" tint="0.3999450666829432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5FEE-CB7C-4A5B-92C8-0F5473AFB08B}">
  <sheetPr>
    <tabColor rgb="FF00B050"/>
    <pageSetUpPr fitToPage="1"/>
  </sheetPr>
  <dimension ref="A2:G74"/>
  <sheetViews>
    <sheetView tabSelected="1" zoomScaleNormal="100" workbookViewId="0">
      <selection activeCell="B4" sqref="B4"/>
    </sheetView>
  </sheetViews>
  <sheetFormatPr defaultColWidth="9.140625" defaultRowHeight="15" x14ac:dyDescent="0.25"/>
  <cols>
    <col min="1" max="1" width="66" style="3" customWidth="1"/>
    <col min="2" max="2" width="46.42578125" style="3" customWidth="1"/>
    <col min="3" max="3" width="6.5703125" style="3" customWidth="1"/>
    <col min="4" max="4" width="46.42578125" style="2" customWidth="1"/>
    <col min="5" max="5" width="11.85546875" style="3" customWidth="1"/>
    <col min="6" max="6" width="9.140625" style="3"/>
    <col min="7" max="7" width="12.42578125" style="3" bestFit="1" customWidth="1"/>
    <col min="8" max="16384" width="9.140625" style="3"/>
  </cols>
  <sheetData>
    <row r="2" spans="1:7" x14ac:dyDescent="0.25">
      <c r="A2" s="1" t="s">
        <v>0</v>
      </c>
      <c r="B2" s="2">
        <v>9257012</v>
      </c>
    </row>
    <row r="4" spans="1:7" x14ac:dyDescent="0.25">
      <c r="A4" s="4" t="s">
        <v>1</v>
      </c>
      <c r="B4" s="5" t="s">
        <v>2</v>
      </c>
      <c r="D4" s="5"/>
    </row>
    <row r="5" spans="1:7" x14ac:dyDescent="0.25">
      <c r="A5" s="3" t="s">
        <v>3</v>
      </c>
      <c r="B5" s="37">
        <v>80</v>
      </c>
    </row>
    <row r="6" spans="1:7" x14ac:dyDescent="0.25">
      <c r="A6" s="3" t="s">
        <v>4</v>
      </c>
      <c r="B6" s="37">
        <f>B5*C6</f>
        <v>8</v>
      </c>
      <c r="C6" s="6">
        <v>0.1</v>
      </c>
      <c r="D6" s="3"/>
    </row>
    <row r="7" spans="1:7" x14ac:dyDescent="0.25">
      <c r="A7" s="3" t="s">
        <v>5</v>
      </c>
      <c r="B7" s="37">
        <f>B5*C7</f>
        <v>72</v>
      </c>
      <c r="C7" s="6">
        <v>0.9</v>
      </c>
      <c r="D7" s="2" t="s">
        <v>6</v>
      </c>
    </row>
    <row r="8" spans="1:7" ht="30" x14ac:dyDescent="0.25">
      <c r="A8" s="3" t="s">
        <v>7</v>
      </c>
      <c r="B8" s="16">
        <v>9504.9005113948406</v>
      </c>
      <c r="D8" s="8" t="s">
        <v>8</v>
      </c>
      <c r="G8" s="9"/>
    </row>
    <row r="9" spans="1:7" ht="30" x14ac:dyDescent="0.25">
      <c r="A9" s="3" t="s">
        <v>9</v>
      </c>
      <c r="B9" s="16">
        <v>12068.784549877373</v>
      </c>
      <c r="D9" s="8" t="s">
        <v>10</v>
      </c>
    </row>
    <row r="10" spans="1:7" x14ac:dyDescent="0.25">
      <c r="B10" s="16"/>
      <c r="D10" s="8"/>
    </row>
    <row r="11" spans="1:7" x14ac:dyDescent="0.25">
      <c r="A11" s="10" t="s">
        <v>11</v>
      </c>
      <c r="B11" s="16"/>
      <c r="D11" s="8"/>
    </row>
    <row r="12" spans="1:7" x14ac:dyDescent="0.25">
      <c r="A12" s="3" t="s">
        <v>12</v>
      </c>
      <c r="B12" s="16">
        <f>(B6*B8)+(B7*B9)</f>
        <v>944991.69168232952</v>
      </c>
      <c r="D12" s="8"/>
      <c r="F12" s="11"/>
    </row>
    <row r="13" spans="1:7" x14ac:dyDescent="0.25">
      <c r="A13" s="3" t="s">
        <v>13</v>
      </c>
      <c r="B13" s="16">
        <v>186196.29432314436</v>
      </c>
      <c r="D13" s="8" t="s">
        <v>14</v>
      </c>
      <c r="E13" s="7"/>
      <c r="F13" s="7"/>
    </row>
    <row r="14" spans="1:7" x14ac:dyDescent="0.25">
      <c r="A14" s="12" t="s">
        <v>15</v>
      </c>
      <c r="B14" s="15">
        <f>SUM(B12:B13)</f>
        <v>1131187.9860054739</v>
      </c>
      <c r="C14" s="7"/>
      <c r="D14" s="7"/>
    </row>
    <row r="15" spans="1:7" x14ac:dyDescent="0.25">
      <c r="A15" s="12" t="s">
        <v>16</v>
      </c>
      <c r="B15" s="15">
        <f>28*190*2.47</f>
        <v>13140.400000000001</v>
      </c>
      <c r="C15" s="7"/>
      <c r="D15" s="7" t="s">
        <v>17</v>
      </c>
    </row>
    <row r="16" spans="1:7" x14ac:dyDescent="0.25">
      <c r="A16" s="13"/>
      <c r="B16" s="16"/>
      <c r="C16" s="7"/>
      <c r="D16" s="7"/>
    </row>
    <row r="17" spans="1:7" x14ac:dyDescent="0.25">
      <c r="A17" s="13" t="s">
        <v>18</v>
      </c>
      <c r="B17" s="14" t="s">
        <v>19</v>
      </c>
      <c r="C17" s="14"/>
      <c r="D17" s="14" t="s">
        <v>20</v>
      </c>
    </row>
    <row r="18" spans="1:7" x14ac:dyDescent="0.25">
      <c r="A18" s="4"/>
      <c r="B18" s="5"/>
    </row>
    <row r="19" spans="1:7" x14ac:dyDescent="0.25">
      <c r="A19" s="12" t="s">
        <v>21</v>
      </c>
      <c r="B19" s="15">
        <f>425940-20500</f>
        <v>405440</v>
      </c>
      <c r="C19" s="2"/>
      <c r="D19" s="16"/>
      <c r="F19" s="17"/>
    </row>
    <row r="20" spans="1:7" x14ac:dyDescent="0.25">
      <c r="A20" s="12" t="s">
        <v>22</v>
      </c>
      <c r="B20" s="15">
        <v>118450</v>
      </c>
      <c r="D20" s="16"/>
    </row>
    <row r="21" spans="1:7" x14ac:dyDescent="0.25">
      <c r="B21" s="38"/>
    </row>
    <row r="22" spans="1:7" x14ac:dyDescent="0.25">
      <c r="A22" s="18" t="s">
        <v>23</v>
      </c>
      <c r="B22" s="39">
        <f>B14+B15+B19+B20</f>
        <v>1668218.3860054738</v>
      </c>
      <c r="D22" s="7"/>
    </row>
    <row r="23" spans="1:7" x14ac:dyDescent="0.25">
      <c r="A23" s="18"/>
      <c r="B23" s="39"/>
      <c r="D23" s="19"/>
    </row>
    <row r="24" spans="1:7" x14ac:dyDescent="0.25">
      <c r="A24" s="4" t="s">
        <v>24</v>
      </c>
      <c r="B24" s="38"/>
    </row>
    <row r="25" spans="1:7" x14ac:dyDescent="0.25">
      <c r="B25" s="38"/>
      <c r="D25" s="20"/>
    </row>
    <row r="26" spans="1:7" x14ac:dyDescent="0.25">
      <c r="A26" s="13" t="s">
        <v>25</v>
      </c>
      <c r="B26" s="16">
        <f>144556+56084</f>
        <v>200640</v>
      </c>
      <c r="D26" s="7" t="s">
        <v>26</v>
      </c>
    </row>
    <row r="27" spans="1:7" x14ac:dyDescent="0.25">
      <c r="A27" s="13" t="s">
        <v>27</v>
      </c>
      <c r="B27" s="16">
        <f>120000*1.02</f>
        <v>122400</v>
      </c>
      <c r="D27" s="7" t="s">
        <v>28</v>
      </c>
    </row>
    <row r="28" spans="1:7" x14ac:dyDescent="0.25">
      <c r="A28" s="21" t="s">
        <v>29</v>
      </c>
      <c r="B28" s="40">
        <f>122000*1.02</f>
        <v>124440</v>
      </c>
      <c r="C28" s="22"/>
      <c r="D28" s="7" t="s">
        <v>28</v>
      </c>
    </row>
    <row r="29" spans="1:7" x14ac:dyDescent="0.25">
      <c r="A29" s="21" t="s">
        <v>52</v>
      </c>
      <c r="B29" s="41">
        <v>200000</v>
      </c>
      <c r="C29" s="7"/>
      <c r="D29" s="7" t="s">
        <v>30</v>
      </c>
      <c r="G29" s="22"/>
    </row>
    <row r="30" spans="1:7" x14ac:dyDescent="0.25">
      <c r="B30" s="42">
        <f>SUM(B26:B29)</f>
        <v>647480</v>
      </c>
      <c r="C30" s="7"/>
      <c r="D30" s="23"/>
    </row>
    <row r="31" spans="1:7" x14ac:dyDescent="0.25">
      <c r="B31" s="39"/>
      <c r="C31" s="7"/>
      <c r="D31" s="19"/>
      <c r="G31" s="22"/>
    </row>
    <row r="32" spans="1:7" x14ac:dyDescent="0.25">
      <c r="A32" s="18" t="s">
        <v>31</v>
      </c>
      <c r="B32" s="39">
        <f>B22+B30</f>
        <v>2315698.3860054738</v>
      </c>
      <c r="C32" s="7"/>
      <c r="D32" s="19"/>
    </row>
    <row r="33" spans="1:4" x14ac:dyDescent="0.25">
      <c r="A33" s="1"/>
      <c r="B33" s="39"/>
      <c r="C33" s="7"/>
      <c r="D33" s="19"/>
    </row>
    <row r="34" spans="1:4" x14ac:dyDescent="0.25">
      <c r="A34" s="24"/>
      <c r="B34" s="43"/>
      <c r="C34" s="26"/>
      <c r="D34" s="25"/>
    </row>
    <row r="35" spans="1:4" x14ac:dyDescent="0.25">
      <c r="A35" s="1" t="s">
        <v>32</v>
      </c>
      <c r="B35" s="39"/>
      <c r="C35" s="7"/>
      <c r="D35" s="19"/>
    </row>
    <row r="36" spans="1:4" x14ac:dyDescent="0.25">
      <c r="A36" s="13" t="s">
        <v>33</v>
      </c>
      <c r="B36" s="39">
        <v>10000</v>
      </c>
      <c r="C36" s="7"/>
      <c r="D36" s="19"/>
    </row>
    <row r="37" spans="1:4" x14ac:dyDescent="0.25">
      <c r="A37" s="13" t="s">
        <v>34</v>
      </c>
      <c r="B37" s="39">
        <f>(B22-(B5*B36))/B5</f>
        <v>10852.729825068422</v>
      </c>
      <c r="C37" s="7"/>
      <c r="D37" s="19"/>
    </row>
    <row r="38" spans="1:4" x14ac:dyDescent="0.25">
      <c r="A38" s="13" t="s">
        <v>35</v>
      </c>
      <c r="B38" s="16">
        <f>SUM(B36:B37)</f>
        <v>20852.729825068422</v>
      </c>
      <c r="C38" s="7"/>
    </row>
    <row r="39" spans="1:4" x14ac:dyDescent="0.25">
      <c r="A39" s="1"/>
      <c r="B39" s="39"/>
      <c r="C39" s="7"/>
    </row>
    <row r="40" spans="1:4" x14ac:dyDescent="0.25">
      <c r="A40" s="18" t="s">
        <v>36</v>
      </c>
      <c r="B40" s="37"/>
    </row>
    <row r="41" spans="1:4" x14ac:dyDescent="0.25">
      <c r="A41" s="3" t="s">
        <v>37</v>
      </c>
      <c r="B41" s="16">
        <v>1618882.9710260718</v>
      </c>
    </row>
    <row r="42" spans="1:4" x14ac:dyDescent="0.25">
      <c r="B42" s="16"/>
    </row>
    <row r="43" spans="1:4" x14ac:dyDescent="0.25">
      <c r="A43" s="3" t="s">
        <v>38</v>
      </c>
      <c r="B43" s="16">
        <f>B22</f>
        <v>1668218.3860054738</v>
      </c>
    </row>
    <row r="44" spans="1:4" ht="30" x14ac:dyDescent="0.25">
      <c r="A44" s="1" t="s">
        <v>39</v>
      </c>
      <c r="B44" s="44">
        <f>(B43-B41)/B41</f>
        <v>3.0474973090940889E-2</v>
      </c>
      <c r="D44" s="27" t="s">
        <v>40</v>
      </c>
    </row>
    <row r="45" spans="1:4" x14ac:dyDescent="0.25">
      <c r="A45" s="1"/>
      <c r="B45" s="44"/>
      <c r="D45" s="27"/>
    </row>
    <row r="46" spans="1:4" ht="15.75" thickBot="1" x14ac:dyDescent="0.3">
      <c r="A46" s="28"/>
      <c r="B46" s="45"/>
      <c r="C46" s="26"/>
      <c r="D46" s="26"/>
    </row>
    <row r="47" spans="1:4" x14ac:dyDescent="0.25">
      <c r="A47" s="29" t="s">
        <v>41</v>
      </c>
      <c r="B47" s="30" t="s">
        <v>42</v>
      </c>
      <c r="C47" s="7"/>
      <c r="D47" s="7"/>
    </row>
    <row r="48" spans="1:4" x14ac:dyDescent="0.25">
      <c r="A48" s="31"/>
      <c r="B48" s="32"/>
    </row>
    <row r="49" spans="1:6" x14ac:dyDescent="0.25">
      <c r="A49" s="33" t="s">
        <v>43</v>
      </c>
      <c r="B49" s="34">
        <v>80</v>
      </c>
    </row>
    <row r="50" spans="1:6" x14ac:dyDescent="0.25">
      <c r="A50" s="33" t="s">
        <v>44</v>
      </c>
      <c r="B50" s="34">
        <v>80</v>
      </c>
      <c r="C50" s="19"/>
      <c r="D50" s="19"/>
    </row>
    <row r="51" spans="1:6" x14ac:dyDescent="0.25">
      <c r="A51" s="33"/>
      <c r="B51" s="34"/>
      <c r="C51" s="19"/>
      <c r="D51" s="19"/>
    </row>
    <row r="52" spans="1:6" x14ac:dyDescent="0.25">
      <c r="A52" s="33" t="s">
        <v>45</v>
      </c>
      <c r="B52" s="34">
        <v>0</v>
      </c>
      <c r="C52" s="7"/>
      <c r="D52" s="7"/>
    </row>
    <row r="53" spans="1:6" ht="15.75" thickBot="1" x14ac:dyDescent="0.3">
      <c r="A53" s="35" t="s">
        <v>46</v>
      </c>
      <c r="B53" s="36">
        <v>0</v>
      </c>
      <c r="C53" s="7"/>
      <c r="D53" s="7"/>
      <c r="F53" s="22"/>
    </row>
    <row r="54" spans="1:6" x14ac:dyDescent="0.25">
      <c r="A54" s="13"/>
      <c r="B54" s="7"/>
      <c r="C54" s="7"/>
      <c r="D54" s="7"/>
    </row>
    <row r="55" spans="1:6" x14ac:dyDescent="0.25">
      <c r="A55" s="4"/>
      <c r="B55" s="7"/>
      <c r="C55" s="7"/>
      <c r="D55" s="7"/>
    </row>
    <row r="56" spans="1:6" ht="14.25" customHeight="1" x14ac:dyDescent="0.25">
      <c r="A56" s="46" t="s">
        <v>47</v>
      </c>
      <c r="B56" s="46"/>
      <c r="C56" s="46"/>
      <c r="D56" s="7"/>
    </row>
    <row r="57" spans="1:6" x14ac:dyDescent="0.25">
      <c r="A57" s="46"/>
      <c r="B57" s="46"/>
      <c r="C57" s="46"/>
    </row>
    <row r="58" spans="1:6" x14ac:dyDescent="0.25">
      <c r="A58" s="46" t="s">
        <v>48</v>
      </c>
      <c r="B58" s="46"/>
      <c r="C58" s="46"/>
    </row>
    <row r="59" spans="1:6" x14ac:dyDescent="0.25">
      <c r="A59" s="46"/>
      <c r="B59" s="46"/>
      <c r="C59" s="46"/>
    </row>
    <row r="60" spans="1:6" x14ac:dyDescent="0.25">
      <c r="A60" s="47" t="s">
        <v>49</v>
      </c>
      <c r="B60" s="47"/>
      <c r="C60" s="47"/>
    </row>
    <row r="61" spans="1:6" ht="14.25" customHeight="1" x14ac:dyDescent="0.25">
      <c r="A61" s="46" t="s">
        <v>50</v>
      </c>
      <c r="B61" s="46"/>
      <c r="C61" s="46"/>
    </row>
    <row r="62" spans="1:6" x14ac:dyDescent="0.25">
      <c r="A62" s="46"/>
      <c r="B62" s="46"/>
      <c r="C62" s="46"/>
    </row>
    <row r="63" spans="1:6" x14ac:dyDescent="0.25">
      <c r="A63" s="46"/>
      <c r="B63" s="46"/>
      <c r="C63" s="46"/>
    </row>
    <row r="64" spans="1:6" x14ac:dyDescent="0.25">
      <c r="A64" s="46"/>
      <c r="B64" s="46"/>
      <c r="C64" s="46"/>
    </row>
    <row r="65" spans="1:3" s="2" customFormat="1" ht="14.25" customHeight="1" x14ac:dyDescent="0.25">
      <c r="A65" s="46" t="s">
        <v>51</v>
      </c>
      <c r="B65" s="46"/>
      <c r="C65" s="46"/>
    </row>
    <row r="66" spans="1:3" s="2" customFormat="1" x14ac:dyDescent="0.25">
      <c r="A66" s="46"/>
      <c r="B66" s="46"/>
      <c r="C66" s="46"/>
    </row>
    <row r="67" spans="1:3" s="2" customFormat="1" x14ac:dyDescent="0.25">
      <c r="A67" s="46"/>
      <c r="B67" s="46"/>
      <c r="C67" s="46"/>
    </row>
    <row r="68" spans="1:3" s="2" customFormat="1" x14ac:dyDescent="0.25">
      <c r="A68" s="46"/>
      <c r="B68" s="46"/>
      <c r="C68" s="46"/>
    </row>
    <row r="69" spans="1:3" s="2" customFormat="1" x14ac:dyDescent="0.25">
      <c r="A69" s="46"/>
      <c r="B69" s="46"/>
      <c r="C69" s="46"/>
    </row>
    <row r="70" spans="1:3" s="2" customFormat="1" x14ac:dyDescent="0.25">
      <c r="A70" s="46"/>
      <c r="B70" s="46"/>
      <c r="C70" s="46"/>
    </row>
    <row r="71" spans="1:3" s="2" customFormat="1" x14ac:dyDescent="0.25">
      <c r="A71" s="46"/>
      <c r="B71" s="46"/>
      <c r="C71" s="46"/>
    </row>
    <row r="72" spans="1:3" s="2" customFormat="1" x14ac:dyDescent="0.25">
      <c r="A72" s="46"/>
      <c r="B72" s="46"/>
      <c r="C72" s="46"/>
    </row>
    <row r="73" spans="1:3" s="2" customFormat="1" x14ac:dyDescent="0.25">
      <c r="A73" s="46"/>
      <c r="B73" s="46"/>
      <c r="C73" s="46"/>
    </row>
    <row r="74" spans="1:3" s="2" customFormat="1" x14ac:dyDescent="0.25">
      <c r="A74" s="46"/>
      <c r="B74" s="46"/>
      <c r="C74" s="46"/>
    </row>
  </sheetData>
  <sheetProtection algorithmName="SHA-512" hashValue="IQ6y/hhoj7gXeNt1IvjfRBijHM89k6fhd8SCR0rocoS+gByPfOoEpPIUeMDLr7JH+GgX3rjNlLgbC5w8HVuZyA==" saltValue="GkJvfuIikloz/rIjam4yKA==" spinCount="100000" sheet="1" objects="1" scenarios="1"/>
  <mergeCells count="5">
    <mergeCell ref="A56:C57"/>
    <mergeCell ref="A58:C59"/>
    <mergeCell ref="A60:C60"/>
    <mergeCell ref="A61:C64"/>
    <mergeCell ref="A65:C74"/>
  </mergeCells>
  <conditionalFormatting sqref="B44:B45">
    <cfRule type="cellIs" dxfId="1" priority="1" operator="greater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52" orientation="portrait" r:id="rId1"/>
  <headerFooter>
    <oddHeader>&amp;CLincolnshire County Council</oddHeader>
    <oddFooter>&amp;C2022/23 Pilgrim School Budget Share Calculation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Pilgrim Formula - 2022</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Popplewell</dc:creator>
  <cp:lastModifiedBy>Anne May</cp:lastModifiedBy>
  <dcterms:created xsi:type="dcterms:W3CDTF">2022-02-28T17:08:57Z</dcterms:created>
  <dcterms:modified xsi:type="dcterms:W3CDTF">2022-02-28T17:45:55Z</dcterms:modified>
</cp:coreProperties>
</file>